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760" windowHeight="5355" tabRatio="946" firstSheet="1" activeTab="1"/>
  </bookViews>
  <sheets>
    <sheet name="BMD_ImportDaten" sheetId="1" state="hidden" r:id="rId1"/>
    <sheet name="Budgetübersicht" sheetId="2" r:id="rId2"/>
    <sheet name="buchungsarten" sheetId="3" state="hidden" r:id="rId3"/>
    <sheet name="Personalst. Budget" sheetId="4" r:id="rId4"/>
    <sheet name="Personalkostenbudget" sheetId="5" r:id="rId5"/>
    <sheet name="Personalforecast" sheetId="6" state="hidden" r:id="rId6"/>
    <sheet name="Verkauf Dienstl. " sheetId="7" r:id="rId7"/>
    <sheet name="Verkauf Zusammen" sheetId="8" r:id="rId8"/>
    <sheet name="GESAMTübersicht_Erlöse_Eintritt" sheetId="9" r:id="rId9"/>
    <sheet name="Prozente" sheetId="10" r:id="rId10"/>
    <sheet name="Pauschalen" sheetId="11" state="hidden" r:id="rId11"/>
  </sheets>
  <definedNames>
    <definedName name="_xlfn.IFERROR" hidden="1">#NAME?</definedName>
    <definedName name="Excel_BuiltIn__FilterDatabase_2">#REF!</definedName>
    <definedName name="exp06_1">'Budgetübersicht'!$D$2:$Q$70</definedName>
    <definedName name="exp06_2">'Prozente'!$D$6:$S$27</definedName>
    <definedName name="Felixgruppen">#REF!</definedName>
    <definedName name="_xlnm.Print_Titles" localSheetId="5">'Personalforecast'!$5:$5</definedName>
    <definedName name="_xlnm.Print_Titles" localSheetId="4">'Personalkostenbudget'!$5:$5</definedName>
    <definedName name="_xlnm.Print_Titles" localSheetId="3">'Personalst. Budget'!$7:$7</definedName>
    <definedName name="_xlnm.Print_Area" localSheetId="1">'Budgetübersicht'!$A$1:$Q$114</definedName>
    <definedName name="_xlnm.Print_Area" localSheetId="5">'Personalforecast'!$A$1:$S$131</definedName>
    <definedName name="_xlnm.Print_Area" localSheetId="4">'Personalkostenbudget'!$A$1:$R$119</definedName>
    <definedName name="_xlnm.Print_Area" localSheetId="3">'Personalst. Budget'!#REF!</definedName>
    <definedName name="Planung">#REF!</definedName>
    <definedName name="UST_Sätze">'GESAMTübersicht_Erlöse_Eintritt'!$Q$5:$Q$14</definedName>
  </definedNames>
  <calcPr fullCalcOnLoad="1"/>
</workbook>
</file>

<file path=xl/comments11.xml><?xml version="1.0" encoding="utf-8"?>
<comments xmlns="http://schemas.openxmlformats.org/spreadsheetml/2006/main">
  <authors>
    <author>Renate Karner</author>
  </authors>
  <commentList>
    <comment ref="N36" authorId="0">
      <text>
        <r>
          <rPr>
            <b/>
            <sz val="9"/>
            <rFont val="Tahoma"/>
            <family val="2"/>
          </rPr>
          <t>Durchschnitt aus Rechnungen</t>
        </r>
        <r>
          <rPr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b/>
            <sz val="9"/>
            <rFont val="Tahoma"/>
            <family val="2"/>
          </rPr>
          <t>Durchschnitt aus Rechnungen</t>
        </r>
        <r>
          <rPr>
            <sz val="9"/>
            <rFont val="Tahoma"/>
            <family val="2"/>
          </rPr>
          <t xml:space="preserve">
</t>
        </r>
      </text>
    </comment>
    <comment ref="N54" authorId="0">
      <text>
        <r>
          <rPr>
            <b/>
            <sz val="9"/>
            <rFont val="Tahoma"/>
            <family val="2"/>
          </rPr>
          <t>Durchschnitt aus Rechnungen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<sst xmlns="http://schemas.openxmlformats.org/spreadsheetml/2006/main" count="4413" uniqueCount="607">
  <si>
    <t>Eingabe - manuell</t>
  </si>
  <si>
    <t xml:space="preserve">Konto-Nr </t>
  </si>
  <si>
    <t>KST</t>
  </si>
  <si>
    <t>Bu-Art</t>
  </si>
  <si>
    <t xml:space="preserve">Bezeichnung                        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</si>
  <si>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</si>
  <si>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</si>
  <si>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</si>
  <si>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</si>
  <si>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</si>
  <si>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</si>
  <si>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</si>
  <si>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</si>
  <si>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</si>
  <si>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</si>
  <si>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</si>
  <si>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</si>
  <si>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Kaffee, Tee</t>
  </si>
  <si>
    <t>Eis, Kanditen</t>
  </si>
  <si>
    <t>Getränke alk.frei</t>
  </si>
  <si>
    <t>Einkauf Shop</t>
  </si>
  <si>
    <t>Seminar</t>
  </si>
  <si>
    <t>Sonstiger WES</t>
  </si>
  <si>
    <t xml:space="preserve">Erlöse Pauschalreisen              </t>
  </si>
  <si>
    <t xml:space="preserve">Aufwand Pauschalreisen                     </t>
  </si>
  <si>
    <t>Marketing</t>
  </si>
  <si>
    <t>Sonstiges</t>
  </si>
  <si>
    <t>Prozente</t>
  </si>
  <si>
    <t>Kreditkartenspesen in %  v. Umsatz</t>
  </si>
  <si>
    <t>Getränke alk.</t>
  </si>
  <si>
    <t>WARENEINSATZ</t>
  </si>
  <si>
    <t>PAUSCHALREISEN</t>
  </si>
  <si>
    <t>Reinigung pro Nächtigung</t>
  </si>
  <si>
    <t>Nov</t>
  </si>
  <si>
    <t>Dez</t>
  </si>
  <si>
    <t>Feb</t>
  </si>
  <si>
    <t>Apr</t>
  </si>
  <si>
    <t>Jun</t>
  </si>
  <si>
    <t>Jul</t>
  </si>
  <si>
    <t>Aug</t>
  </si>
  <si>
    <t>Sep</t>
  </si>
  <si>
    <t>Okt</t>
  </si>
  <si>
    <t>GOP I</t>
  </si>
  <si>
    <t>Reinigung</t>
  </si>
  <si>
    <t>Buchungsart</t>
  </si>
  <si>
    <t>GmbH</t>
  </si>
  <si>
    <t>Zimmer</t>
  </si>
  <si>
    <t>Jänner</t>
  </si>
  <si>
    <t>Jurten</t>
  </si>
  <si>
    <t>SUMME</t>
  </si>
  <si>
    <t xml:space="preserve">Gesamtübersicht - PLAN </t>
  </si>
  <si>
    <t>Summe</t>
  </si>
  <si>
    <t>Nächtigungen</t>
  </si>
  <si>
    <t>Umsatz Nächtigung (netto)</t>
  </si>
  <si>
    <t xml:space="preserve"> -Erlösmindernde Leistungen (netto)</t>
  </si>
  <si>
    <t>Umsatz Verpflegung (netto)</t>
  </si>
  <si>
    <t>Umsatz Getränke alkfrei (netto)</t>
  </si>
  <si>
    <t>Umsatz Seminar (netto)</t>
  </si>
  <si>
    <t>Umsatz Pauschal (netto)</t>
  </si>
  <si>
    <t>zus. Verpfleg.</t>
  </si>
  <si>
    <t>durchschnittlicher Nächtigungserlös geplant:</t>
  </si>
  <si>
    <t>zusätzliche Verpflegung</t>
  </si>
  <si>
    <t>Verpflegung</t>
  </si>
  <si>
    <t>Jän</t>
  </si>
  <si>
    <t>Mär</t>
  </si>
  <si>
    <t>Leibnitz</t>
  </si>
  <si>
    <t>Planung auf Basis</t>
  </si>
  <si>
    <t>Umsatzsteuer-Sätze</t>
  </si>
  <si>
    <t>Nächtigung</t>
  </si>
  <si>
    <t>Pauschalreisen</t>
  </si>
  <si>
    <t>Raummiete</t>
  </si>
  <si>
    <t>UST Sätze</t>
  </si>
  <si>
    <t>Land</t>
  </si>
  <si>
    <t>AT</t>
  </si>
  <si>
    <t>HU</t>
  </si>
  <si>
    <t>DE</t>
  </si>
  <si>
    <t>Package</t>
  </si>
  <si>
    <t>LI</t>
  </si>
  <si>
    <t>RefPar</t>
  </si>
  <si>
    <t>Average Room Rate</t>
  </si>
  <si>
    <t>Budgetübersicht 2015</t>
  </si>
  <si>
    <t>Stand:</t>
  </si>
  <si>
    <t>Haus:</t>
  </si>
  <si>
    <t>Bereich</t>
  </si>
  <si>
    <t>Beruf</t>
  </si>
  <si>
    <t>Novemb.</t>
  </si>
  <si>
    <t>Dezemb.</t>
  </si>
  <si>
    <t>Sonder-zahlung</t>
  </si>
  <si>
    <t>Rezeption / Managment</t>
  </si>
  <si>
    <t>Küche</t>
  </si>
  <si>
    <t>Gastro</t>
  </si>
  <si>
    <t>Summe Brutto alle Abteilungen</t>
  </si>
  <si>
    <t>anteilige Sonderzahlungen</t>
  </si>
  <si>
    <t>LNK gesamt</t>
  </si>
  <si>
    <t>% Personalkosten Budget von Umsatz Budget</t>
  </si>
  <si>
    <t>Umsatz Budget kumuliert</t>
  </si>
  <si>
    <t>Personalkosten Budget kumuliert</t>
  </si>
  <si>
    <t>Handys</t>
  </si>
  <si>
    <t>Kostenst.</t>
  </si>
  <si>
    <t>Budget/M</t>
  </si>
  <si>
    <t>Budget/J</t>
  </si>
  <si>
    <t>Süd_Ost</t>
  </si>
  <si>
    <t>Ennstal</t>
  </si>
  <si>
    <t>Raabs</t>
  </si>
  <si>
    <t>Seefeld</t>
  </si>
  <si>
    <t>West</t>
  </si>
  <si>
    <t>City</t>
  </si>
  <si>
    <t>Neutal</t>
  </si>
  <si>
    <t>Frei:zeit</t>
  </si>
  <si>
    <t>Häuser</t>
  </si>
  <si>
    <t>Zentrale/Pooling</t>
  </si>
  <si>
    <t>Holding</t>
  </si>
  <si>
    <t>Monatliche Pauschalen 2015/16</t>
  </si>
  <si>
    <t>Steiermark</t>
  </si>
  <si>
    <t>Budget Gerätemieten</t>
  </si>
  <si>
    <t>Telefonanlage</t>
  </si>
  <si>
    <t>Salex Box</t>
  </si>
  <si>
    <t>Drucker</t>
  </si>
  <si>
    <t>Bewertung AF</t>
  </si>
  <si>
    <t>Telefon/IP</t>
  </si>
  <si>
    <t>Budget / Monat</t>
  </si>
  <si>
    <t>Budget</t>
  </si>
  <si>
    <t>Xerox</t>
  </si>
  <si>
    <t>Xerox Gitschtal</t>
  </si>
  <si>
    <t>Ricoh</t>
  </si>
  <si>
    <t>Ricoh einzeln</t>
  </si>
  <si>
    <t>XEROX auf GmbH's</t>
  </si>
  <si>
    <t>Info</t>
  </si>
  <si>
    <t>Xerox auf Gerätemieten</t>
  </si>
  <si>
    <t>wird nicht mit der Holding verrechnet</t>
  </si>
  <si>
    <t>bleibt auf Holding</t>
  </si>
  <si>
    <t>kommt neu auf Betrieb</t>
  </si>
  <si>
    <t>Weiterverrechnung Holding</t>
  </si>
  <si>
    <t>Verrechnung mtl.</t>
  </si>
  <si>
    <t>Verrechnung an Häuser</t>
  </si>
  <si>
    <t>Verrechnung an Pooling/Zentrale</t>
  </si>
  <si>
    <t>IP Rechnungsbetrag März/13</t>
  </si>
  <si>
    <t>Deutschland</t>
  </si>
  <si>
    <t>Telefon / Salesbox</t>
  </si>
  <si>
    <t>Hilfsberechnung Teilzeit</t>
  </si>
  <si>
    <t>Hilfsberechnung Monatsstunden</t>
  </si>
  <si>
    <t>Anzahl der Wochenstunden</t>
  </si>
  <si>
    <t>Monatsstunden</t>
  </si>
  <si>
    <t>Lohn Gehalt</t>
  </si>
  <si>
    <t>Anzahl der Wochen beschäftigt</t>
  </si>
  <si>
    <t>(ganzer Monat =4,33)</t>
  </si>
  <si>
    <t>Nachname</t>
  </si>
  <si>
    <t>Vorname</t>
  </si>
  <si>
    <t>Lohn bei 40 Std.</t>
  </si>
  <si>
    <t>Anzahl der Monatstunden</t>
  </si>
  <si>
    <t>Auswahlliste Beruf</t>
  </si>
  <si>
    <t>Hotelleitung</t>
  </si>
  <si>
    <t>stellv. Hotelleitung</t>
  </si>
  <si>
    <t>Assistenz Hotelleitung</t>
  </si>
  <si>
    <t>Rezeption</t>
  </si>
  <si>
    <t>Service  /Schankhilfe)</t>
  </si>
  <si>
    <t>Küchenleitung</t>
  </si>
  <si>
    <t xml:space="preserve">Koch </t>
  </si>
  <si>
    <t>Küchenhilfe</t>
  </si>
  <si>
    <t>Leitung Housekeeping</t>
  </si>
  <si>
    <t>Gästehaushilfe</t>
  </si>
  <si>
    <t>Haustechnik</t>
  </si>
  <si>
    <t>Hausmeister</t>
  </si>
  <si>
    <t>Lehrling Koch</t>
  </si>
  <si>
    <t>Lehrling HGA</t>
  </si>
  <si>
    <t>Lehrling</t>
  </si>
  <si>
    <t>Aushilfe</t>
  </si>
  <si>
    <t>fixe Überstunden /Mo</t>
  </si>
  <si>
    <t>fixe Überstunden/ Mo</t>
  </si>
  <si>
    <t>Summe Std. / Monat  Rezeption/Management</t>
  </si>
  <si>
    <t>Summe Std. / Monat  Reinigung</t>
  </si>
  <si>
    <t>Summe Std. / Monat Gastro</t>
  </si>
  <si>
    <t>Summe Std. / Monat Sonstiges</t>
  </si>
  <si>
    <t>Summe Std. Monat gesamt ohne Sonstiges</t>
  </si>
  <si>
    <t>Summe Std. Monat gesamt alle Abteilungen</t>
  </si>
  <si>
    <t>fixe Überstunden Rezeption/ Managment gesamt</t>
  </si>
  <si>
    <t>Summe Bereich Rez./ Management ohne Überstunden</t>
  </si>
  <si>
    <t>fixe Überstunden Küche gesamt</t>
  </si>
  <si>
    <t>Summe Bereich Küche ohne Überstunden</t>
  </si>
  <si>
    <t>fixe Überstunden Reinigung gesamt</t>
  </si>
  <si>
    <t>Summe Bereich Reinigung ohne Überstunden</t>
  </si>
  <si>
    <t>fixe Überstunden Gastro gesamt</t>
  </si>
  <si>
    <t>Summe Bereich Gastro ohne Überstunden</t>
  </si>
  <si>
    <t>fixe Überstunden Sonstiges gesamt</t>
  </si>
  <si>
    <t>Summe Bereich Sonstiges ohne Überstunden</t>
  </si>
  <si>
    <t>Bewertungsabhängige Prämien (Rezeption, Küche 150,-/Mo)</t>
  </si>
  <si>
    <t>Überstd. gesamt</t>
  </si>
  <si>
    <t>Summe Vorjahr:</t>
  </si>
  <si>
    <t>Überstunden fix gesamt</t>
  </si>
  <si>
    <t>Feiertagszulagen</t>
  </si>
  <si>
    <t>Gastroprovision</t>
  </si>
  <si>
    <t>Abfertigung &amp; Jubiläum</t>
  </si>
  <si>
    <t>Summe Lohn &amp; Gehaltskosten</t>
  </si>
  <si>
    <r>
      <t xml:space="preserve">Internes Personalleasing </t>
    </r>
    <r>
      <rPr>
        <sz val="10"/>
        <color indexed="10"/>
        <rFont val="Calibri"/>
        <family val="2"/>
      </rPr>
      <t>("ausborgen" plus, "verborgen" minus)</t>
    </r>
  </si>
  <si>
    <t>Externes Personalleasing</t>
  </si>
  <si>
    <t>Dienstkleidung</t>
  </si>
  <si>
    <t>Freiwilliger Sozialaufwand</t>
  </si>
  <si>
    <t>Aus- und Fortbildung</t>
  </si>
  <si>
    <t>BUDGETSUMME Personal gesamt</t>
  </si>
  <si>
    <t>Kontrolle der Personalplanung</t>
  </si>
  <si>
    <t>% Personalkosten zu Umsatz</t>
  </si>
  <si>
    <t>Anmerkung zu Ersatzperson</t>
  </si>
  <si>
    <t>Summe Rezeption / Management</t>
  </si>
  <si>
    <t>Budget Summe Rezeption / Management</t>
  </si>
  <si>
    <t>Summe Küche</t>
  </si>
  <si>
    <t>Budget Summe Küche</t>
  </si>
  <si>
    <t>Summe Reinigung</t>
  </si>
  <si>
    <t>Summe Budget Reinigung</t>
  </si>
  <si>
    <t>Summe Gastro</t>
  </si>
  <si>
    <t xml:space="preserve">Summe Budget Gastro </t>
  </si>
  <si>
    <t xml:space="preserve">Summe Sonstiges </t>
  </si>
  <si>
    <t>Summe Budget Sonstiges</t>
  </si>
  <si>
    <t>Summe Personalforecast alle Abteilungen</t>
  </si>
  <si>
    <t>Summe Budget alle Abteilungen</t>
  </si>
  <si>
    <t>Auszahlung Urlaubund/ oder Schnitte</t>
  </si>
  <si>
    <t>Feiertagszulagen und Nachtzulagen</t>
  </si>
  <si>
    <t>Summe Lohn &amp; Gehaltskosten Forecast</t>
  </si>
  <si>
    <t>Budget Lohn &amp; Gehaltskosten gesamt</t>
  </si>
  <si>
    <r>
      <t xml:space="preserve">Förderungen Personal </t>
    </r>
    <r>
      <rPr>
        <sz val="12"/>
        <color indexed="10"/>
        <rFont val="Calibri"/>
        <family val="2"/>
      </rPr>
      <t xml:space="preserve">(als Minusbetrag erfassen!) </t>
    </r>
    <r>
      <rPr>
        <sz val="10"/>
        <rFont val="Calibri"/>
        <family val="2"/>
      </rPr>
      <t>(=KORE ext. Zuschüsse Personal)</t>
    </r>
  </si>
  <si>
    <t>Summe Personal Forecast gesamt</t>
  </si>
  <si>
    <t>Differenz</t>
  </si>
  <si>
    <r>
      <t xml:space="preserve">Umsatz IST </t>
    </r>
    <r>
      <rPr>
        <sz val="10"/>
        <color indexed="8"/>
        <rFont val="Calibri"/>
        <family val="2"/>
      </rPr>
      <t>(KORE Text = Summe Erlöse)</t>
    </r>
  </si>
  <si>
    <t>hier kann ich nichts eingeben weil die Umsätze der einzelnen Monate noch nicht in der Datei sind.</t>
  </si>
  <si>
    <t>% Personalkosten von Umsatz IST</t>
  </si>
  <si>
    <t>Umsatz IST kumuliert</t>
  </si>
  <si>
    <t>Personalkosten IST kumuliert</t>
  </si>
  <si>
    <t>% Personalkosten IST kumuliert vom Umsatz IST kumuliert</t>
  </si>
  <si>
    <t>Lebensmittel Frühstück G (€ / Mahlzeit)</t>
  </si>
  <si>
    <t xml:space="preserve">Lebensmittel (zusätzliche Verpflegung)                </t>
  </si>
  <si>
    <t>GOP II</t>
  </si>
  <si>
    <t>Lebensmittel HP G (€ / Mahlzeit (Frühstück + 1 weiteres Essen)</t>
  </si>
  <si>
    <t>Lebensmittel VP G (€ / Mahlzeit (Frühstück + 2 weitere Essen)</t>
  </si>
  <si>
    <t>Variable Überstd.</t>
  </si>
  <si>
    <t>Summe fix+var. Vorjahr:</t>
  </si>
  <si>
    <t>Wert / Mahlzeit</t>
  </si>
  <si>
    <t>Hotel</t>
  </si>
  <si>
    <t>Erlöse Eintritte</t>
  </si>
  <si>
    <t>Telefon/Internet</t>
  </si>
  <si>
    <t>Auftragsgebühr (543)</t>
  </si>
  <si>
    <t>sonstige Personalkosten (55)</t>
  </si>
  <si>
    <t>Honorare Aufsichtsrat (542)</t>
  </si>
  <si>
    <t>Önkormányzattól kapott támogatás - Subvention Gemeinde</t>
  </si>
  <si>
    <t>Elkülönítet alapoktól kapott támogatás - Unterstützung von separaten Fonds</t>
  </si>
  <si>
    <t>Kerekítési különbözet - Rundungsdifferenz</t>
  </si>
  <si>
    <t>Kapott kamatok - bekommene Zinsen</t>
  </si>
  <si>
    <t>Zinsenerlöse von der Bank</t>
  </si>
  <si>
    <t>Árfolyamnyereség - Kursgewinn</t>
  </si>
  <si>
    <t>Végleges fejlesztési célra kapott támogatás - endgültige Unterstützung für Entwicklungszwecke</t>
  </si>
  <si>
    <t>Víztisztító anyagok / Wasserreinigungsmittel</t>
  </si>
  <si>
    <t>Tisztítószerek / Putzmittel</t>
  </si>
  <si>
    <t>Gázdíj / Gasbebühr</t>
  </si>
  <si>
    <t>Áramdíj / Stromgebühr</t>
  </si>
  <si>
    <t>Vízdíj / Wassergebühr</t>
  </si>
  <si>
    <t>Üzemanyag ktg / Treibstoffkosten</t>
  </si>
  <si>
    <t>Karbantartási anyagok / Wartungsmittel</t>
  </si>
  <si>
    <t>Kötszerek, gyógyszerek / Medikamente</t>
  </si>
  <si>
    <t>Nyomtatvány, irodaszer / Büromaterial</t>
  </si>
  <si>
    <t>Munkaruha / Arbeitskleidung</t>
  </si>
  <si>
    <t>Önkormányzat felé / an Gemeinde</t>
  </si>
  <si>
    <t>Önkormányzat felé (gyógyászati rész) / an Gemeinde (Kurteil)</t>
  </si>
  <si>
    <t>JUFA felé / an JUFA</t>
  </si>
  <si>
    <t>Oktatás-továbbképzés / Aus-/Fortbildung</t>
  </si>
  <si>
    <t>Utazás, kiküldetés / Reisekosten</t>
  </si>
  <si>
    <t>Könyviteli szolgáltatás / Buchhaltungskosten</t>
  </si>
  <si>
    <t>Egészségügyi szolgáltatók / Gesundheitswesen (Kurärzte/Assistenten)</t>
  </si>
  <si>
    <t>Rendezvények ktg-e / Veranstaltungskosten</t>
  </si>
  <si>
    <t>Postaköltség / Postgebühren</t>
  </si>
  <si>
    <t>Csatornahasználati díj / Kanalgebühr</t>
  </si>
  <si>
    <t>Tranzakciós jutalék - Transaktionsprovision</t>
  </si>
  <si>
    <t>Laboratóriumi vizsgálat/Laboruntersuchungen</t>
  </si>
  <si>
    <t>Tagdíjak / Mitgliedsbeiträge</t>
  </si>
  <si>
    <t>Területrendezés / Aussenanlagen</t>
  </si>
  <si>
    <t>Egyéb igénybe vett szolgáltatások / sonstige Dienstleistungen</t>
  </si>
  <si>
    <t>KÖLTSÉGNEMEK-KOSTENARTEN</t>
  </si>
  <si>
    <t>EGYÉB SZOLGÁLTATÁSOK KÖLTSÉGEI, SONSTIGE AUFWENDUNGEN</t>
  </si>
  <si>
    <t>Hatósági illetékek / amtliche Gebühren</t>
  </si>
  <si>
    <t>Bankdíjak / Bankspesen</t>
  </si>
  <si>
    <t>Biztosítási díj / Versicherungsgebühren</t>
  </si>
  <si>
    <t>Vízkészlet járulék / Beitrag zum Wasservorrat</t>
  </si>
  <si>
    <t>FB tiszteletdíjak / Honorare Aufsichtsrat</t>
  </si>
  <si>
    <t>Megbízási díjak / Auftragsgebühre</t>
  </si>
  <si>
    <t>Személyi jellegű egyéb kifizetések / sonstige personalartige Auszahlungen</t>
  </si>
  <si>
    <t>Belépőjegyek utalásos fizetés, Erlöse Eintritte mit Überweisungen</t>
  </si>
  <si>
    <t>OEP bevétel, Erlöse Krankenkasse</t>
  </si>
  <si>
    <t>Bérlemények közüzemi díjai, Erlöse aus der Weiterverrechnung der Energiekosten (JUFA, Beauty)</t>
  </si>
  <si>
    <t>Karbantartás, felújítás (Önkormányzat felé elszámolva), Erlöse aus der Weiterverrechnung der Wartung</t>
  </si>
  <si>
    <t xml:space="preserve">Megnevezés, Bezeichnung                        </t>
  </si>
  <si>
    <t>JAN</t>
  </si>
  <si>
    <t>FEB</t>
  </si>
  <si>
    <t>APR</t>
  </si>
  <si>
    <t>MAR</t>
  </si>
  <si>
    <t>MAI</t>
  </si>
  <si>
    <t>JUN</t>
  </si>
  <si>
    <t>JUL</t>
  </si>
  <si>
    <t>AUG</t>
  </si>
  <si>
    <t>SEP</t>
  </si>
  <si>
    <t>OKT</t>
  </si>
  <si>
    <t>NOV</t>
  </si>
  <si>
    <t>DEC</t>
  </si>
  <si>
    <t>Bev. JUFA belépő, Erlöse JUFA Eintritte</t>
  </si>
  <si>
    <t>Bev. JUFA kezelések, Erlöse JUFA Behandlungen</t>
  </si>
  <si>
    <t>Bérleti díjak bevétele, Erlöse Miete</t>
  </si>
  <si>
    <t>Úszásoktatás, Erlöse Schwimmunterricht</t>
  </si>
  <si>
    <t>ÉCS terv szerinti / Abschreibung laut Plan</t>
  </si>
  <si>
    <t>ÉCS egy összegben, használatbavételkor / Abschreibung in einem Betrag bei Inbetriebnahme</t>
  </si>
  <si>
    <t>Értékesítés elszámolt önköltsége és ráfordítások / Verrechnete Selbstkosten des Verkaufs und Aufwände</t>
  </si>
  <si>
    <t>Anyagjellegű ráfordítások / sonstige Aufwände</t>
  </si>
  <si>
    <t>Egyéb ráfordítások / sonstige Aufwände</t>
  </si>
  <si>
    <t>Mérlegfordulónap előtt beköv. Események üzleti évhez kapcs. Ráford. - Rückstellungen (Ereignisse vor Bilanzstichtag)</t>
  </si>
  <si>
    <t>Késedelmi kamatok, kötbérek, bírságok, kártérítések - Strafen/Pölale/Schadensersatz</t>
  </si>
  <si>
    <t>Adók, illetékek, hozzájárulások - Steuern/Gebühren/Beiträge</t>
  </si>
  <si>
    <t>Önkormányzatokkal elszámolt adók, illetékek, hozzájárulások - mit den Selbsverwaltungen verrechnete  Steuern/Gebühren/Beiträge</t>
  </si>
  <si>
    <t>Kerekítés / Rundungsdifferenz</t>
  </si>
  <si>
    <t>Le nem vonható ÁFA / nicht absetzbare Mehrwertsteuer</t>
  </si>
  <si>
    <t>Társasági adó / Gesellschaftssteuer</t>
  </si>
  <si>
    <t>Értékcsökkenési leírás / Abschreibung</t>
  </si>
  <si>
    <t>Köztes összeg / Zwischensumme</t>
  </si>
  <si>
    <t>Bérleti díjak összesen / Summe Mieten</t>
  </si>
  <si>
    <t>Therme</t>
  </si>
  <si>
    <t>Summe Std. / Monat  Therme</t>
  </si>
  <si>
    <t>Frau Ildiko BAZSIKA</t>
  </si>
  <si>
    <t>Frau PALMAI</t>
  </si>
  <si>
    <t>Herr Tamás KAPOSI</t>
  </si>
  <si>
    <t>Herr Róbert HORVÁTH</t>
  </si>
  <si>
    <t>Frau Zsuzsanna VARGA</t>
  </si>
  <si>
    <t>Frau Erzsébet VARGA</t>
  </si>
  <si>
    <t>Herr Csaba Erik GÖRÖG</t>
  </si>
  <si>
    <t>Herr Zoltán SMIDÉLIUSZ</t>
  </si>
  <si>
    <t xml:space="preserve">Herr Jozsef SZUH </t>
  </si>
  <si>
    <t xml:space="preserve">Herr Elemer MÁRTON </t>
  </si>
  <si>
    <t>Frau Gáborné SZABÓ</t>
  </si>
  <si>
    <t>Frau Alexandra FARKAS</t>
  </si>
  <si>
    <t>Schichtleiter, Administration, Arbeitswesen</t>
  </si>
  <si>
    <t>Frau Rita KAZARI</t>
  </si>
  <si>
    <t>Frau Katalin SZABÓ</t>
  </si>
  <si>
    <t>Frau Vivien MOLNÁR</t>
  </si>
  <si>
    <t>Frau Liliána KOVÁCS</t>
  </si>
  <si>
    <t>Frau Roberta KOVÁCS</t>
  </si>
  <si>
    <t>Frau Judit BENI</t>
  </si>
  <si>
    <t>Bademeister</t>
  </si>
  <si>
    <t>Badeaufsicht</t>
  </si>
  <si>
    <t>Badeaufsicht Kinderwelt</t>
  </si>
  <si>
    <t>Saunameister</t>
  </si>
  <si>
    <t>Masseur</t>
  </si>
  <si>
    <t>Masseurin</t>
  </si>
  <si>
    <t xml:space="preserve">Schichtleiter, Spa Manager, Finanz </t>
  </si>
  <si>
    <t>Frau Viktória ANTAL</t>
  </si>
  <si>
    <t>Phisiotherapeutin</t>
  </si>
  <si>
    <t>Herr Laszlo SZAKAL</t>
  </si>
  <si>
    <t>Herr Zsolt SZIGETHY</t>
  </si>
  <si>
    <t>Herr Gabor CSUKA</t>
  </si>
  <si>
    <t>Herr Zoltan MOLNAR</t>
  </si>
  <si>
    <t>Herr Zoltan HORVATH</t>
  </si>
  <si>
    <t>Herr Gábor SZAKÁL</t>
  </si>
  <si>
    <t>Herr László MARTON</t>
  </si>
  <si>
    <t>Techniker</t>
  </si>
  <si>
    <t>technischer Leiter</t>
  </si>
  <si>
    <t>Frau Katinéni IVAN</t>
  </si>
  <si>
    <t>Frau Zsoltné MECSÉRI</t>
  </si>
  <si>
    <t>Frau Judit FÜLÖPNÉ</t>
  </si>
  <si>
    <t>Frau Sándorné VINCZE</t>
  </si>
  <si>
    <t>Frau Andrea HORVÁTH</t>
  </si>
  <si>
    <t>Putzfrau</t>
  </si>
  <si>
    <t>Bruttomonats lohn bei 40 Std.</t>
  </si>
  <si>
    <t>RÁFORDÍTÁSOK, LEVONÁSOK ÖSSZEGE - SUMME ABZÜGE ABSCHREIBUNGEN, AUFWÄNDE</t>
  </si>
  <si>
    <t>Megjegyzés Bemerkung</t>
  </si>
  <si>
    <t>REHAB-os dolgozó utám, nach Beschäftigung der Behinderten</t>
  </si>
  <si>
    <t>6. Putzfrau</t>
  </si>
  <si>
    <t>ANYAGKÖLTSÉG, MATERIALKOSTEN</t>
  </si>
  <si>
    <t>IGÉNYBEVETT SZOLG.OK KTG KOSTEN DER IN ANSPRUCH GENOMMENEN DIENSTL.EN</t>
  </si>
  <si>
    <t>EREDMÉNY, ERGEBNIS</t>
  </si>
  <si>
    <t>JUFA Terv Plan 2016</t>
  </si>
  <si>
    <t>TÉNY 2015 FAKT 2015</t>
  </si>
  <si>
    <t>541+56</t>
  </si>
  <si>
    <t>Bérköltség + bérjárulék, Aufwand Arbeiter/Angestellte + Lohnnebenkosten</t>
  </si>
  <si>
    <t>Köztes eredmény bérköltség, Zwischensumme Personalkosten</t>
  </si>
  <si>
    <t>Köztes eredmény SZEMÉLYZET, Zwischensumme PERSONAL</t>
  </si>
  <si>
    <t>ÖSSZES BÉRKÖLTSÉG, Summe PERSONALAUFWAND</t>
  </si>
  <si>
    <t>FEDEZETI ÖSSZEG, DECKUNGSBEITRAG II</t>
  </si>
  <si>
    <t>Vásárolt anyagok ktg-e, Kosten gekaufte Materialien</t>
  </si>
  <si>
    <t>Egyéb anyagköltség /sonstige Materialkosten</t>
  </si>
  <si>
    <t>Egyéb igénybe vett szolg-ok ktg-e / (in anspruch genommen) Betriebskosten</t>
  </si>
  <si>
    <t>ÜZEMELTETÉSI KTG., BETRIEBSAUFWAND</t>
  </si>
  <si>
    <t>Különféle egyéb ráfordítások, sonstige Aaufwände</t>
  </si>
  <si>
    <t>Pénzügyi műveletek ráfordításai / finanzielle Aufwände, Zinsen, Währungdifferenzen, Kursverluste /-gewinne)</t>
  </si>
  <si>
    <t>A nyár a kinti medencék megnyitása miatt erős. Sommer ist stärker wegen die Aussenbecken.</t>
  </si>
  <si>
    <t>beléptető órák, Eintrittsuhren</t>
  </si>
  <si>
    <t>égők, festékek, csavarok, medencerács - Birnen, Farbstoff, Srauben, Beckengitter</t>
  </si>
  <si>
    <t>Egyéb anyag ktg (szolgáltatási segédanyagok) / sonstige Materialkosten (Hilfsmaterialen bei der Dienstleistungen)</t>
  </si>
  <si>
    <t>Más vállalkozóval végeztetett szolg-ok, ktg-e, karbantartási ktg Instandhaltungskosten (mit Firmen von aussen gemacht)</t>
  </si>
  <si>
    <t>Invitel, Vodafone, JUFA</t>
  </si>
  <si>
    <t>Hangosítás, légvár, játszóház,  fellépők - Tontechnik, Luftschloss, Kindergarten, Auftritt</t>
  </si>
  <si>
    <t>Fűnyírás, hótakarítás, füvesítés - Gras, Schnee</t>
  </si>
  <si>
    <t xml:space="preserve">MKB, OTP, K&amp;H, </t>
  </si>
  <si>
    <t>Legionella rendelet miatt több lesz 2016-ban, ez 20%-os emelkedést jelent. Wegen neue Regeleung für Legionella wird 20% Erhöhen</t>
  </si>
  <si>
    <t>,,,,,,,,,,,,,,,,,,,,,,,,,,,,,,,,3</t>
  </si>
  <si>
    <t>QBE</t>
  </si>
  <si>
    <t>Felügyelő Bizottság, Aufsichtsrat</t>
  </si>
  <si>
    <t>Dr. Németh Gábor, Ádám Ildikó, Szabó-Tóth Emese, 2 asszisztens</t>
  </si>
  <si>
    <t>Orvosok, Ärtzte,</t>
  </si>
  <si>
    <t>Gáz, telefon, áram, - Gas, telefon, Strom</t>
  </si>
  <si>
    <t>tranzakciós jutalékok</t>
  </si>
  <si>
    <t>Napifelnőtt TageskarteErw</t>
  </si>
  <si>
    <t>Alapár</t>
  </si>
  <si>
    <t>Celldömölki lakos</t>
  </si>
  <si>
    <t>Napigyerek TageskarteKind</t>
  </si>
  <si>
    <t>Napinyugdíjas TageskarteRent</t>
  </si>
  <si>
    <t>Családifelnőtt FamilienErwachsene</t>
  </si>
  <si>
    <t>Családigyerek FamilenKind</t>
  </si>
  <si>
    <t>Családinyugdíjas FamilienRentner</t>
  </si>
  <si>
    <t>3órásfelnőtt 3StundenErwachsene</t>
  </si>
  <si>
    <t>3órásgyerek nyugdíjas 3StundenKind</t>
  </si>
  <si>
    <t>Fürdőnapi Napifelnőtt gyerek Badetag TageskarteErw</t>
  </si>
  <si>
    <t>Fürdőnapi nyugdíjas Badetag TageskarteErw</t>
  </si>
  <si>
    <t>50%-os Napifelnőtt TageskarteErw</t>
  </si>
  <si>
    <t>EgyesületgyerekVereinKind</t>
  </si>
  <si>
    <t>LátogatóBesucher</t>
  </si>
  <si>
    <t>Bébiúszó Babyschwimmkarte</t>
  </si>
  <si>
    <t>10 alk Napifelnőtt TageskarteErw</t>
  </si>
  <si>
    <t>10alk. 3 órás bérlet</t>
  </si>
  <si>
    <t>10 alk Napigyerek TageskarteKind</t>
  </si>
  <si>
    <t>10 alk Napinyugdíjas TageskarteRent</t>
  </si>
  <si>
    <t>10alk. 3 órás bérlet nyugdíjas</t>
  </si>
  <si>
    <t>10 alk Családifelnőtt FamilienErwachsene</t>
  </si>
  <si>
    <t>10 alk Családigyerek FamilenKind</t>
  </si>
  <si>
    <t>10 alk 3órásfelnőtt 3StundenErwachsene</t>
  </si>
  <si>
    <t>10 alk3órásgyerek nyugdíjas 3StundenKind</t>
  </si>
  <si>
    <t>10 alk 3órásgyerek nyugdíjas 3StundenKind</t>
  </si>
  <si>
    <t>Wellness</t>
  </si>
  <si>
    <t>Szekrénydíj Kasten</t>
  </si>
  <si>
    <t>Úszósapka Badekappe</t>
  </si>
  <si>
    <t>OrvosiTB ArtzlicheÜberweisungTB</t>
  </si>
  <si>
    <t>10 alkNyáridiák SommerStudentEintritt</t>
  </si>
  <si>
    <t>10 alk Nyáridiák SommerStudentEintritt</t>
  </si>
  <si>
    <t>10 alk Nyárigyerek sommerTageskarteKind</t>
  </si>
  <si>
    <t>Októberi jegyárbevétel+ OEP:</t>
  </si>
  <si>
    <t>JUFA árbevétel, JUFA Erlöse</t>
  </si>
  <si>
    <t>Értékesítés árbevétele pénztárgép, Erlöse Eintritte Kasse (lt. Planung)</t>
  </si>
  <si>
    <t>Belépők/Tageskarte</t>
  </si>
  <si>
    <t>Szauna/Sauna</t>
  </si>
  <si>
    <t>Szauna bérlet/Dauerkarte Sauna</t>
  </si>
  <si>
    <t>Egyéb/Sonstiges</t>
  </si>
  <si>
    <t>Belépő bérlet 10 alkalmas/Dauerkarte Eintritt 10X</t>
  </si>
  <si>
    <t>Munkaerőkölcsönzés (diákok) / Studenten durch WHC</t>
  </si>
  <si>
    <t>Veszteségpótlás Önk. Verlustvorfinanzierung Gemeinde</t>
  </si>
  <si>
    <t>Veszteségpótlás JUFA Verlustvorfinanzierung JUFA</t>
  </si>
  <si>
    <t>Veszteségpótlás összesen Summe Verlustvorfinanzierung</t>
  </si>
  <si>
    <t>Veszteségpótlás százalékosan Verlustvorfinanzierung prozentual</t>
  </si>
  <si>
    <t>Herr Zoltán BODA</t>
  </si>
  <si>
    <t>Junior technischer Leiter</t>
  </si>
  <si>
    <t>Senior technischer Leiter</t>
  </si>
  <si>
    <t>Herr Gábor Lóránth</t>
  </si>
  <si>
    <t>alapár</t>
  </si>
  <si>
    <t>Agyagos testpakolás, 50 perc</t>
  </si>
  <si>
    <t>Levendulás relaxáló testpakolás fejmasszázzsal, 50 perc</t>
  </si>
  <si>
    <t>Tengeri sós testpeeling, 20 perc</t>
  </si>
  <si>
    <t>Mediterrán aromákba burkoló testpakolás 20 perces fél test masszázzsal, 50 perc</t>
  </si>
  <si>
    <t>Élénkítő érintés - kávés karcsúsító testpakolás arcmasszázzsal + egy csésze kávé, 50 perc</t>
  </si>
  <si>
    <t>Csokoládés testkezelés 15 perces relaxáló fejmasszázzsal, 50 perc</t>
  </si>
  <si>
    <t>Body Wrapping + egy csésze zöld tea, 40 perc</t>
  </si>
  <si>
    <t>Body Wrapping + egy csésze zöld tea, 30 perc</t>
  </si>
  <si>
    <t>Algás testpakolás, 50 perc</t>
  </si>
  <si>
    <t>Ayurvedikus masszázs, 60 perc</t>
  </si>
  <si>
    <t>Ayurvedikus masszázs, 30 perc</t>
  </si>
  <si>
    <t>Mediterrán gyertyafényes kényeztető aroma masszázs + egy csésze tea, 30 perc</t>
  </si>
  <si>
    <t>Reflexzóna talpmasszázs + lábfürdő és SPA, 40 perc</t>
  </si>
  <si>
    <t>Migrén masszázs, 20 perc</t>
  </si>
  <si>
    <t>Cellulit masszázs, 30 perc</t>
  </si>
  <si>
    <t>Teljes test masszázs, 20 perc GanzkörperMass</t>
  </si>
  <si>
    <t>Teljes test masszázs, 30 perc Ganzkörpermas</t>
  </si>
  <si>
    <t>Teljes test masszázs, 40 perc GanzkörperMass</t>
  </si>
  <si>
    <t>Sóbarlang, felnőtt, 60 perc salzKammer</t>
  </si>
  <si>
    <t>Fél test masszázs, 20 perc Halbkörpmass</t>
  </si>
  <si>
    <t>Sóbarlang, gyerek/nyugdíjas, 30 perc salzKammer</t>
  </si>
  <si>
    <t>Sóbarlang, gyerek/nyugdíjas, 60 perc salzKammer</t>
  </si>
  <si>
    <t>Csomagár</t>
  </si>
  <si>
    <t>Összesen</t>
  </si>
  <si>
    <t>Belépő bérlet 10 alkalmas/Dauerkarte 10X</t>
  </si>
  <si>
    <t>2016. összes OEP - Summe 2016. Krankenkasse</t>
  </si>
  <si>
    <t>Gyógyászat önrész/Kurabteilung Selbstanteil</t>
  </si>
  <si>
    <t>Iszappakolás wellness</t>
  </si>
  <si>
    <t>Gyógyászat önrész/Kurbehandlungen Selbstanteil</t>
  </si>
  <si>
    <t>Gyógyászat OEP / Krankenkasse</t>
  </si>
  <si>
    <t xml:space="preserve">Januári jegyárbevétel, Summe Jänner Eintritt </t>
  </si>
  <si>
    <t>Februári jegyárbevétel</t>
  </si>
  <si>
    <t>Márciusi jegyárbevétel</t>
  </si>
  <si>
    <t>Áprilisi jegyárbevétel</t>
  </si>
  <si>
    <t>Májusi jegyárbevétel</t>
  </si>
  <si>
    <t>Június jegyárbevétel</t>
  </si>
  <si>
    <t>Júliusi jegyárbevétel</t>
  </si>
  <si>
    <t>Augusztusi jegyárbevétel</t>
  </si>
  <si>
    <t>Szeptember jegyárbevétel</t>
  </si>
  <si>
    <t>Novemberi jegyárbevétel</t>
  </si>
  <si>
    <t xml:space="preserve">911 Értékesítés árbevétele pénztárgép, Erlöse Eintritte Kasse </t>
  </si>
  <si>
    <t>923 OEP bevétel, Erlöse Krankenkasse</t>
  </si>
  <si>
    <t>911+923 Összesen - Summe</t>
  </si>
  <si>
    <t xml:space="preserve">2016. összes jegyárbevétel - Summe 2016. Eintritt </t>
  </si>
  <si>
    <t>éves  nyugdíjas bérlet JahreskarteRent</t>
  </si>
  <si>
    <t>szauna 3 órás belépőjegyhez/Sauna 3 Stunden</t>
  </si>
  <si>
    <t>pénteki szauna egész napos/Freitagssauna Tagesk.</t>
  </si>
  <si>
    <t>pénteki szauna 17:00 után/Freitagssauna nach 17:00</t>
  </si>
  <si>
    <t>10alk.szauna napijegy/Sauna Tageskarte 10X</t>
  </si>
  <si>
    <t>5 alk.szauna napijegy/Sauna Tageskarte 5X</t>
  </si>
  <si>
    <t>5 alk.3 órás szauna/Sauna 3 St 5X</t>
  </si>
  <si>
    <t>Sóbarlang, felnőtt, 30 perc SalzKammer</t>
  </si>
  <si>
    <t>10alk.szauna 3 órás/ Sauna 3 Stunden 10X</t>
  </si>
  <si>
    <t>Kínai masszázs, 20 perc - chinesische Massage</t>
  </si>
  <si>
    <t>Kínai masszázs, 40 perc - chinesische Massage</t>
  </si>
  <si>
    <t>Talp masszázs, 25 perc Fußmassage</t>
  </si>
  <si>
    <t>Mézes masszázs, 30 perc, Massage mit Honig</t>
  </si>
  <si>
    <t>Csokoládés masszázs, 30 perc SchokoMassage</t>
  </si>
  <si>
    <t>Wellness masszázs sóval, 30 perc, Mass mit Salz</t>
  </si>
  <si>
    <t>Wellness aroma masszázs, 30 perc, Aromamass.</t>
  </si>
  <si>
    <t>Sport masszázs, 30 perc, Sportmassage</t>
  </si>
  <si>
    <t>Manager masszázs, 20 perc, Manager Massage</t>
  </si>
  <si>
    <t>Nyirokmasszázs, 30 perc, Lymphdrüse Massage</t>
  </si>
  <si>
    <t>Wellness víz alatti vízsugármasszázs, 25 perc, Wellness Unterwassermassage</t>
  </si>
  <si>
    <t>Termálvizes pezsgőfürdő, 20 perc, Sprudelbad mit Thermalwasser</t>
  </si>
  <si>
    <t>Aroma pezsgőfürdő, 20 perc, Aroma Sprudelbad</t>
  </si>
  <si>
    <t>Gyógyvizes pezsgőfürdő, 20 perc, Jacuzzi mit Thermalwasser</t>
  </si>
  <si>
    <t>Kleopátra kádfürdő, 20 perc, Cleopatrabad</t>
  </si>
  <si>
    <t>Sósvizes kádfürdő, 20 perc, Salzwasserbad</t>
  </si>
  <si>
    <t>Napernyő, Sonnenschirm</t>
  </si>
  <si>
    <t>Nyugágy, Liege</t>
  </si>
  <si>
    <t>Egyéni gyerekoktatás, individuelles Kinderschwimmunterricht</t>
  </si>
  <si>
    <t>01 Medencefürdő akció, Jacuzzi Aktion</t>
  </si>
  <si>
    <t>01 Medencefürdő 900 Ft, Jacuzzi 900 Ft</t>
  </si>
  <si>
    <t>01 Medencefürdő, Jacuzzi mit Heilwasser</t>
  </si>
  <si>
    <t>02 Kádfürdő 400 Ft, Wannenbad mit Heilwasser</t>
  </si>
  <si>
    <t>02 Kádfürdő 200 Ft, Wannenbad mit Heilwasser</t>
  </si>
  <si>
    <t>02 Kádfürdő 500 Ft, Wannenbad mit Heilwasser</t>
  </si>
  <si>
    <t>03 iszap 400 Ft, Schlamm</t>
  </si>
  <si>
    <t>03 iszap 300 Ft, Schlamm</t>
  </si>
  <si>
    <t>03 iszap 500 Ft, Schlamm</t>
  </si>
  <si>
    <t>04 súlyfürdő 400 Ft, Gewichtsbad</t>
  </si>
  <si>
    <t>04 súlyfürdő 250 Ft, Gewichtsbad</t>
  </si>
  <si>
    <t>05 szénsavfürdő 500 Ft, Wannenbad mit Kohlensäure</t>
  </si>
  <si>
    <t>05 szénsavfürdő 300 Ft, Wannenbad mit Kohlensäure</t>
  </si>
  <si>
    <t>06 gyógymasszázs 400 Ft, Heilmassage</t>
  </si>
  <si>
    <t>06 gyógymasszázs 500 Ft, Heilmassage</t>
  </si>
  <si>
    <t>06 gyógymasszázs 800 Ft, Heilmassage</t>
  </si>
  <si>
    <t>07 tangentor 400 Ft, Unterwasser - Strahlmassage (Tangentor)</t>
  </si>
  <si>
    <t>07 tangentor 300 Ft, Unterwasser - Strahlmassage (Tangentor)</t>
  </si>
  <si>
    <t>08 gyógytorna 400 Ft, Unterwasser - Strahlmassage (Tangentor)</t>
  </si>
  <si>
    <t>08 gyógytorna 200 Ft, Heilgymnastik</t>
  </si>
  <si>
    <t>08 gyógytorna 500 Ft, Heilgymnastik</t>
  </si>
  <si>
    <t>09 18 év alatti gyógyúszás, Heilschwimmen unter 18</t>
  </si>
  <si>
    <t>02 Kádfürdő,  Wannenbad mit Heilwasser</t>
  </si>
  <si>
    <t>03 iszap, Schlamm</t>
  </si>
  <si>
    <t>05 szénsavfürdő, Wannenbad mit Kohlensäure</t>
  </si>
  <si>
    <t>06 gyógymasszázs, Heilmassage</t>
  </si>
  <si>
    <t>07 tangentor, Unterwasser - Strahlmassage (Tangentor)</t>
  </si>
  <si>
    <t>08 gyógytorna, Heilgymnastik</t>
  </si>
  <si>
    <t>04 súlyfürdő, Gewichtsbad</t>
  </si>
  <si>
    <t>Decemberi jegyárbevétel, Einnahme Dezember</t>
  </si>
  <si>
    <t>Éves összes jegyárbevétel, Jahreseinnahme</t>
  </si>
  <si>
    <r>
      <rPr>
        <sz val="10"/>
        <rFont val="Calibri"/>
        <family val="2"/>
      </rPr>
      <t>Antimigrén Csomag: 1x20 perc migrén masszázs, 1x szauna belépő , 1x 20 perc aroma pezsgőfürdő</t>
    </r>
  </si>
  <si>
    <r>
      <rPr>
        <sz val="10"/>
        <rFont val="Calibri"/>
        <family val="2"/>
      </rPr>
      <t>Dolce Vita- Édes Élet Csomag: 1x 30 perc csokoládés masszázs, 1x 50 perc csokoládés testkezelés egy 15 perces relaxáló fejmasszázzsal</t>
    </r>
  </si>
  <si>
    <r>
      <rPr>
        <sz val="10"/>
        <rFont val="Calibri"/>
        <family val="2"/>
      </rPr>
      <t>Teljes testi megtisztulás a tengeri só erejével ( 1x 30 perc sóbarlang, 1x20 perc tengeri sós testpeeling, 1x50 perc algás testpakolás, 1x20 perc sósvizes kádfürdő)</t>
    </r>
  </si>
  <si>
    <r>
      <rPr>
        <sz val="10"/>
        <rFont val="Calibri"/>
        <family val="2"/>
      </rPr>
      <t>Mindent a szépségért ( 1x50 perc mediterrán aromákba burkoló testpakolás + 20 perc féltest masszázs, 1x20 perc Kleopátra kádfürdő)</t>
    </r>
  </si>
  <si>
    <r>
      <rPr>
        <sz val="10"/>
        <rFont val="Calibri"/>
        <family val="2"/>
      </rPr>
      <t>Kényeztető Csomag: 1x50 perc levendulás relaxáló testpakolás + 15 perc fejmasszázs, 1x20 perc levendulás aroma pezsgőfürdő, 1x30 perc mediterrán gyertyafényes kényeztető aroma masszázs + egy csésze tea</t>
    </r>
  </si>
  <si>
    <r>
      <rPr>
        <sz val="10"/>
        <rFont val="Calibri"/>
        <family val="2"/>
      </rPr>
      <t>Kis Alakformáló Csomag: 1x50 perc algás testpakolás, 1x20 perc cellulit masszázs, 1x30 perc Body Wrapping + egy csésze zöld tea, 1x20 perc tengeri sós testpeeling, 1x20 perc agyagos testpakolás</t>
    </r>
  </si>
  <si>
    <r>
      <rPr>
        <sz val="10"/>
        <rFont val="Calibri"/>
        <family val="2"/>
      </rPr>
      <t>Nagy Alakformáló Csomag: 1x50 perc algás testpakolás, 1x20 perc cellulit masszázs, 1x30 perc Body Wrapping + egy csésze zöld tea, 1x50 perc élénkítő érintés kávés karcsúsító testpakolás + 15 perc arcmasszázs + egy csésze kávé, 1x20 perc tengeri sós testpeeling, 1x20 perc agyagos testpakolás</t>
    </r>
  </si>
  <si>
    <r>
      <rPr>
        <sz val="10"/>
        <rFont val="Calibri"/>
        <family val="2"/>
      </rPr>
      <t>Stresszűző Csomag a Vulkán erejével: 1x20 perc manager masszázs, 1x40 perc reflexzóna talpmasszázs+  relaxáló lábfürdő és Spa, 1x30 perc sóbarlang</t>
    </r>
  </si>
  <si>
    <t xml:space="preserve">        </t>
  </si>
  <si>
    <t>Sonstiges ( 4 Monattsrahmenschluss, Endauszahlung)</t>
  </si>
  <si>
    <t>05 szénsavfürdő 400 Ft, Wannenbad mit Kohlensäure</t>
  </si>
  <si>
    <t>10 alk Családinyugdíjas FamilienRentner</t>
  </si>
  <si>
    <t>10alk. 3 órás bérlet Felnőtt</t>
  </si>
  <si>
    <t>Anyáknapi belépő gyermekjegy mellé</t>
  </si>
  <si>
    <t>Vasvirág hotel vendégei</t>
  </si>
  <si>
    <t>Erzsébet kártya</t>
  </si>
  <si>
    <t>52120, 5222</t>
  </si>
  <si>
    <t>Egyéb bérleti díjak, fuvar / sonstige Mieten, Transport</t>
  </si>
  <si>
    <t>HostWare betanítás, Szaunamester, úszómester, csúszdakezelés - Saunameister, Bademeister, Rutschenmeister</t>
  </si>
  <si>
    <t>TDM(2X100.000,-), Fürdőszövetség, Pannon Termál Klaszter, Turismusverband, Ung. Badeverein, Termalklaster</t>
  </si>
  <si>
    <t>Vízjogi üzemeltetési engedély (gyerekvilág), Wasserrechtliche Betriebsgenehmigung (Kinderwelt)</t>
  </si>
  <si>
    <t>929 + 9699</t>
  </si>
  <si>
    <t>Egyéb (forgalmi bevétel), Sonstige Umsatzerlöse</t>
  </si>
  <si>
    <t>Önellenőrzési pótlék, bírság - Zelbstkontrollenzuschlag, Strafen</t>
  </si>
  <si>
    <t>8635, 8639</t>
  </si>
  <si>
    <t>Társasági adóalap növelő tételek, Rehabilitációs hozzájárulás, Personalkosten für eingestellte Behinderte</t>
  </si>
  <si>
    <t>22.810.878,- Ft, a 45.621.756,- Ft-o bérleti díj 50%-a</t>
  </si>
  <si>
    <t>ű</t>
  </si>
  <si>
    <t>Iskolák, partnerszállodák, Schulen, Partnerhotels</t>
  </si>
  <si>
    <t>Kp, HK, SZÉP k., Erzsébet ut., OEP önrész - Bar, Kreditkarte, Gutscheine, Krankenkasse Selbstanteil</t>
  </si>
  <si>
    <t>OEP által fizetett, Krankenkasse</t>
  </si>
  <si>
    <t>Hotel és kemping-Hotel und Camping</t>
  </si>
  <si>
    <t>A hotelben fizetett kezelések, Abrechnung mit dem Hotel</t>
  </si>
  <si>
    <t>Egy éven belül elhaszn. anyagi eszk. ktg.e Materialkosten innerhalb 1 J.</t>
  </si>
  <si>
    <t>Ért. árbevétele, Erlöse der Verkäufe</t>
  </si>
  <si>
    <t>Össz. egyéb bev., Summe Nebenerl.</t>
  </si>
  <si>
    <t>ÖSSZ. BEV. BETRIEBSLEISTUNG</t>
  </si>
  <si>
    <t>Ért. Össz. Bev., Sum. Erlöse der Verk.</t>
  </si>
  <si>
    <t>Szépségszalonok, sávbérlet, kínai, Beauty, Bahnmiete, Chinesische</t>
  </si>
  <si>
    <t>iskolák, nyári úszótáborok, Schulen, Sommercamps</t>
  </si>
  <si>
    <t>csapatok masszázsa, vízilabda csapat, Massagen der Sportgruppen, Wasserball</t>
  </si>
  <si>
    <t>szaunaszeánszok anyagfelhasználásával nőtt, höher wegen die Materialkosten der Saunaaufgüsse</t>
  </si>
  <si>
    <t>Szauna,- és masszázsanyagok / Sauna-, Massagenmaterialen</t>
  </si>
  <si>
    <t>dekoráció, karszalagok, lepedők, újságok - Deko, Armband, Tuücher, Zeitungen</t>
  </si>
  <si>
    <t>2,63M nyugágyak, új 2016: Hostware, Huke konténer, Liegestühle 2,63M, neu 2106 HostWare, HUKE Kontener</t>
  </si>
  <si>
    <t>Anteus, gyengeáram karb (FSC), kazán karb, szellőző karb, tűzvédelem, Wartungskosten: Anteus Eintrittsystem, Schwachstrom (FSC), Heizungszentrale, Lüftung</t>
  </si>
  <si>
    <t>WHC, Audikont</t>
  </si>
  <si>
    <t xml:space="preserve">bevallásos alapon működik, Kanalgebühr </t>
  </si>
  <si>
    <t>Szemétszállítás, fordítás, kéményseprés, ügyvéd (ápr: Dr. Kállay 727E), kártevőírtás, bizonsági szolg, tűz- és munkavédelem, Müll, Übersetzung, Rechtsanwalt (Apr.: Dr. Kállay 727T), Security, Feuer-, und Arbeitsschutz</t>
  </si>
  <si>
    <t>JUFA gázenergia átalány, bérlők energiaköltsége (kínai, fodrász, pedikür-manikür, JUFA büfé), JUFA Gas, Buffet, Beauty, Chiesische</t>
  </si>
  <si>
    <t>22.810.878,- Ft, a 45.621.756,- Ft bérleti díj 50%-a, a maradványérték beruházási számlára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</si>
</sst>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€_-;\-* #,##0.00\ _€_-;_-* &quot;-&quot;??\ _€_-;_-@_-"/>
    <numFmt numFmtId="165" formatCode="dd/mm/yy;@"/>
    <numFmt numFmtId="166" formatCode="0.0%"/>
    <numFmt numFmtId="167" formatCode="mmm"/>
    <numFmt numFmtId="168" formatCode="_-&quot;€ &quot;* #,##0.00_-;&quot;-€ &quot;* #,##0.00_-;_-&quot;€ &quot;* \-??_-;_-@_-"/>
    <numFmt numFmtId="169" formatCode="0.0"/>
    <numFmt numFmtId="170" formatCode="#,##0.0"/>
    <numFmt numFmtId="171" formatCode="_-[$€-C07]\ * #,##0.00_-;\-[$€-C07]\ * #,##0.00_-;_-[$€-C07]\ * &quot;-&quot;??_-;_-@_-"/>
    <numFmt numFmtId="172" formatCode="#,##0_ ;[Red]\-#,##0\ "/>
    <numFmt numFmtId="173" formatCode="0.0000%"/>
    <numFmt numFmtId="174" formatCode="#,##0\ [$Ft-40E]"/>
    <numFmt numFmtId="175" formatCode="#,##0\ &quot;Ft&quot;"/>
    <numFmt numFmtId="176" formatCode="000\ \ &quot;db&quot;"/>
    <numFmt numFmtId="177" formatCode="0\ 000\ \ &quot;Ft&quot;"/>
    <numFmt numFmtId="178" formatCode="00\ \ &quot;db&quot;"/>
    <numFmt numFmtId="179" formatCode="0\ \ &quot;db&quot;"/>
    <numFmt numFmtId="180" formatCode="000\ \ &quot;Ft&quot;"/>
    <numFmt numFmtId="181" formatCode="00\ 000\ \ &quot;Ft&quot;"/>
    <numFmt numFmtId="182" formatCode="000\ 000\ \ &quot;Ft&quot;"/>
    <numFmt numFmtId="183" formatCode="#,##0\ _F_t"/>
    <numFmt numFmtId="184" formatCode="0000\ \ &quot;db&quot;"/>
    <numFmt numFmtId="185" formatCode="#,##0.00\ &quot;Ft&quot;"/>
  </numFmts>
  <fonts count="92">
    <font>
      <sz val="12"/>
      <name val="Garamond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Garamond"/>
      <family val="1"/>
    </font>
    <font>
      <b/>
      <sz val="16"/>
      <name val="Garamond"/>
      <family val="1"/>
    </font>
    <font>
      <sz val="10"/>
      <name val="Garamond"/>
      <family val="1"/>
    </font>
    <font>
      <sz val="8"/>
      <name val="Garamond"/>
      <family val="1"/>
    </font>
    <font>
      <b/>
      <sz val="10"/>
      <name val="Arial"/>
      <family val="2"/>
    </font>
    <font>
      <b/>
      <sz val="10"/>
      <name val="Garamond"/>
      <family val="1"/>
    </font>
    <font>
      <sz val="12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Calibri"/>
      <family val="2"/>
    </font>
    <font>
      <sz val="12"/>
      <color indexed="10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Garamond"/>
      <family val="1"/>
    </font>
    <font>
      <b/>
      <sz val="11"/>
      <name val="Garamond"/>
      <family val="1"/>
    </font>
    <font>
      <b/>
      <sz val="11"/>
      <name val="Calibri"/>
      <family val="2"/>
    </font>
    <font>
      <sz val="14"/>
      <name val="Garamond"/>
      <family val="1"/>
    </font>
    <font>
      <i/>
      <sz val="11"/>
      <name val="Garamond"/>
      <family val="1"/>
    </font>
    <font>
      <b/>
      <i/>
      <sz val="11"/>
      <name val="Garamond"/>
      <family val="1"/>
    </font>
    <font>
      <u val="single"/>
      <sz val="12"/>
      <color indexed="20"/>
      <name val="Garamond"/>
      <family val="1"/>
    </font>
    <font>
      <u val="single"/>
      <sz val="12"/>
      <color indexed="12"/>
      <name val="Garamond"/>
      <family val="1"/>
    </font>
    <font>
      <sz val="18"/>
      <color indexed="56"/>
      <name val="Cambria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Garamond"/>
      <family val="1"/>
    </font>
    <font>
      <b/>
      <u val="single"/>
      <sz val="1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Garamond"/>
      <family val="1"/>
    </font>
    <font>
      <sz val="11"/>
      <color indexed="10"/>
      <name val="Garamond"/>
      <family val="1"/>
    </font>
    <font>
      <sz val="14"/>
      <color indexed="8"/>
      <name val="Garamond"/>
      <family val="1"/>
    </font>
    <font>
      <b/>
      <i/>
      <sz val="11"/>
      <color indexed="10"/>
      <name val="Garamond"/>
      <family val="1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theme="3"/>
      <name val="Cambria"/>
      <family val="2"/>
    </font>
    <font>
      <u val="single"/>
      <sz val="12"/>
      <color theme="10"/>
      <name val="Garamond"/>
      <family val="1"/>
    </font>
    <font>
      <u val="single"/>
      <sz val="12"/>
      <color theme="11"/>
      <name val="Garamond"/>
      <family val="1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rgb="FF000000"/>
      <name val="Calibri"/>
      <family val="2"/>
    </font>
    <font>
      <sz val="12"/>
      <color theme="1"/>
      <name val="Garamond"/>
      <family val="1"/>
    </font>
    <font>
      <b/>
      <sz val="18"/>
      <color rgb="FF000000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Garamond"/>
      <family val="1"/>
    </font>
    <font>
      <sz val="11"/>
      <color rgb="FFFF0000"/>
      <name val="Garamond"/>
      <family val="1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1"/>
      <name val="Garamond"/>
      <family val="1"/>
    </font>
    <font>
      <b/>
      <i/>
      <sz val="11"/>
      <color rgb="FFFF0000"/>
      <name val="Garamond"/>
      <family val="1"/>
    </font>
    <font>
      <b/>
      <sz val="8"/>
      <name val="Garamond"/>
      <family val="2"/>
    </font>
  </fonts>
  <fills count="49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/>
      <right style="thin">
        <color indexed="8"/>
      </right>
      <top style="thin"/>
      <bottom style="hair"/>
    </border>
    <border>
      <left style="medium"/>
      <right/>
      <top style="hair"/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hair"/>
      <bottom style="thin"/>
    </border>
    <border>
      <left style="thin">
        <color indexed="8"/>
      </left>
      <right style="thin">
        <color indexed="8"/>
      </right>
      <top/>
      <bottom style="hair"/>
    </border>
    <border>
      <left/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medium"/>
      <right/>
      <top style="thin"/>
      <bottom/>
    </border>
    <border>
      <left style="medium"/>
      <right style="thin">
        <color indexed="8"/>
      </right>
      <top style="thin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/>
      <top/>
      <bottom style="hair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hair"/>
      <top style="medium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>
        <color rgb="FFFF0000"/>
      </top>
      <bottom style="thin">
        <color rgb="FFFF0000"/>
      </bottom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" fillId="26" borderId="1" applyNumberFormat="0" applyAlignment="0" applyProtection="0"/>
    <xf numFmtId="0" fontId="6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4" fillId="27" borderId="5" applyNumberFormat="0" applyAlignment="0" applyProtection="0"/>
    <xf numFmtId="0" fontId="7" fillId="0" borderId="6" applyNumberFormat="0" applyFill="0" applyAlignment="0" applyProtection="0"/>
    <xf numFmtId="164" fontId="2" fillId="0" borderId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0" fillId="28" borderId="8" applyNumberFormat="0" applyAlignment="0" applyProtection="0"/>
    <xf numFmtId="0" fontId="9" fillId="29" borderId="0" applyNumberFormat="0" applyBorder="0" applyAlignment="0" applyProtection="0"/>
    <xf numFmtId="0" fontId="4" fillId="30" borderId="9" applyNumberFormat="0" applyAlignment="0" applyProtection="0"/>
    <xf numFmtId="0" fontId="6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1" fillId="31" borderId="0" applyNumberFormat="0" applyBorder="0" applyAlignment="0" applyProtection="0"/>
    <xf numFmtId="0" fontId="10" fillId="32" borderId="0" applyNumberFormat="0" applyBorder="0" applyAlignment="0" applyProtection="0"/>
    <xf numFmtId="0" fontId="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5" fillId="30" borderId="1" applyNumberFormat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60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5" fontId="19" fillId="0" borderId="11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19" fillId="0" borderId="11" xfId="0" applyNumberFormat="1" applyFont="1" applyFill="1" applyBorder="1" applyAlignment="1" applyProtection="1">
      <alignment/>
      <protection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19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0" fontId="19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5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0" fontId="0" fillId="33" borderId="0" xfId="74" applyNumberFormat="1" applyFont="1" applyFill="1" applyBorder="1" applyAlignment="1" applyProtection="1">
      <alignment/>
      <protection/>
    </xf>
    <xf numFmtId="0" fontId="0" fillId="0" borderId="13" xfId="0" applyFill="1" applyBorder="1" applyAlignment="1">
      <alignment/>
    </xf>
    <xf numFmtId="0" fontId="19" fillId="34" borderId="13" xfId="0" applyFont="1" applyFill="1" applyBorder="1" applyAlignment="1">
      <alignment/>
    </xf>
    <xf numFmtId="3" fontId="19" fillId="34" borderId="14" xfId="0" applyNumberFormat="1" applyFont="1" applyFill="1" applyBorder="1" applyAlignment="1">
      <alignment/>
    </xf>
    <xf numFmtId="166" fontId="0" fillId="33" borderId="15" xfId="0" applyNumberFormat="1" applyFill="1" applyBorder="1" applyAlignment="1">
      <alignment/>
    </xf>
    <xf numFmtId="166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19" fillId="0" borderId="0" xfId="0" applyFont="1" applyAlignment="1">
      <alignment/>
    </xf>
    <xf numFmtId="3" fontId="0" fillId="0" borderId="15" xfId="0" applyNumberFormat="1" applyBorder="1" applyAlignment="1">
      <alignment/>
    </xf>
    <xf numFmtId="166" fontId="0" fillId="33" borderId="0" xfId="0" applyNumberFormat="1" applyFill="1" applyAlignment="1">
      <alignment/>
    </xf>
    <xf numFmtId="4" fontId="0" fillId="33" borderId="15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7" xfId="0" applyBorder="1" applyAlignment="1">
      <alignment/>
    </xf>
    <xf numFmtId="1" fontId="23" fillId="0" borderId="17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2" fillId="0" borderId="0" xfId="65">
      <alignment/>
      <protection/>
    </xf>
    <xf numFmtId="0" fontId="21" fillId="0" borderId="0" xfId="65" applyFont="1">
      <alignment/>
      <protection/>
    </xf>
    <xf numFmtId="0" fontId="21" fillId="0" borderId="0" xfId="65" applyFont="1" applyBorder="1">
      <alignment/>
      <protection/>
    </xf>
    <xf numFmtId="0" fontId="19" fillId="34" borderId="14" xfId="65" applyFont="1" applyFill="1" applyBorder="1" applyAlignment="1" applyProtection="1">
      <alignment horizontal="right" wrapText="1"/>
      <protection/>
    </xf>
    <xf numFmtId="167" fontId="21" fillId="29" borderId="15" xfId="65" applyNumberFormat="1" applyFont="1" applyFill="1" applyBorder="1" applyAlignment="1" applyProtection="1">
      <alignment horizontal="right" wrapText="1"/>
      <protection/>
    </xf>
    <xf numFmtId="167" fontId="21" fillId="29" borderId="18" xfId="65" applyNumberFormat="1" applyFont="1" applyFill="1" applyBorder="1" applyAlignment="1" applyProtection="1">
      <alignment horizontal="right" wrapText="1"/>
      <protection/>
    </xf>
    <xf numFmtId="0" fontId="19" fillId="34" borderId="19" xfId="65" applyFont="1" applyFill="1" applyBorder="1" applyAlignment="1" applyProtection="1">
      <alignment horizontal="right" wrapText="1"/>
      <protection/>
    </xf>
    <xf numFmtId="0" fontId="24" fillId="0" borderId="0" xfId="65" applyFont="1">
      <alignment/>
      <protection/>
    </xf>
    <xf numFmtId="4" fontId="21" fillId="29" borderId="15" xfId="65" applyNumberFormat="1" applyFont="1" applyFill="1" applyBorder="1" applyProtection="1">
      <alignment/>
      <protection/>
    </xf>
    <xf numFmtId="4" fontId="21" fillId="29" borderId="18" xfId="65" applyNumberFormat="1" applyFont="1" applyFill="1" applyBorder="1" applyProtection="1">
      <alignment/>
      <protection/>
    </xf>
    <xf numFmtId="4" fontId="21" fillId="34" borderId="19" xfId="65" applyNumberFormat="1" applyFont="1" applyFill="1" applyBorder="1" applyProtection="1">
      <alignment/>
      <protection/>
    </xf>
    <xf numFmtId="3" fontId="24" fillId="29" borderId="14" xfId="65" applyNumberFormat="1" applyFont="1" applyFill="1" applyBorder="1" applyProtection="1">
      <alignment/>
      <protection/>
    </xf>
    <xf numFmtId="3" fontId="24" fillId="34" borderId="20" xfId="65" applyNumberFormat="1" applyFont="1" applyFill="1" applyBorder="1" applyProtection="1">
      <alignment/>
      <protection/>
    </xf>
    <xf numFmtId="3" fontId="21" fillId="29" borderId="15" xfId="65" applyNumberFormat="1" applyFont="1" applyFill="1" applyBorder="1" applyProtection="1">
      <alignment/>
      <protection/>
    </xf>
    <xf numFmtId="3" fontId="21" fillId="29" borderId="18" xfId="65" applyNumberFormat="1" applyFont="1" applyFill="1" applyBorder="1" applyProtection="1">
      <alignment/>
      <protection/>
    </xf>
    <xf numFmtId="3" fontId="21" fillId="34" borderId="19" xfId="65" applyNumberFormat="1" applyFont="1" applyFill="1" applyBorder="1" applyProtection="1">
      <alignment/>
      <protection/>
    </xf>
    <xf numFmtId="0" fontId="21" fillId="0" borderId="21" xfId="65" applyFont="1" applyBorder="1">
      <alignment/>
      <protection/>
    </xf>
    <xf numFmtId="3" fontId="21" fillId="29" borderId="22" xfId="65" applyNumberFormat="1" applyFont="1" applyFill="1" applyBorder="1" applyProtection="1">
      <alignment/>
      <protection/>
    </xf>
    <xf numFmtId="3" fontId="21" fillId="34" borderId="23" xfId="65" applyNumberFormat="1" applyFont="1" applyFill="1" applyBorder="1" applyProtection="1">
      <alignment/>
      <protection/>
    </xf>
    <xf numFmtId="0" fontId="21" fillId="0" borderId="24" xfId="65" applyFont="1" applyBorder="1">
      <alignment/>
      <protection/>
    </xf>
    <xf numFmtId="3" fontId="21" fillId="29" borderId="25" xfId="65" applyNumberFormat="1" applyFont="1" applyFill="1" applyBorder="1" applyProtection="1">
      <alignment/>
      <protection/>
    </xf>
    <xf numFmtId="3" fontId="21" fillId="34" borderId="26" xfId="65" applyNumberFormat="1" applyFont="1" applyFill="1" applyBorder="1" applyProtection="1">
      <alignment/>
      <protection/>
    </xf>
    <xf numFmtId="3" fontId="21" fillId="29" borderId="27" xfId="65" applyNumberFormat="1" applyFont="1" applyFill="1" applyBorder="1" applyProtection="1">
      <alignment/>
      <protection/>
    </xf>
    <xf numFmtId="0" fontId="21" fillId="0" borderId="28" xfId="65" applyFont="1" applyBorder="1">
      <alignment/>
      <protection/>
    </xf>
    <xf numFmtId="3" fontId="21" fillId="29" borderId="29" xfId="65" applyNumberFormat="1" applyFont="1" applyFill="1" applyBorder="1" applyProtection="1">
      <alignment/>
      <protection/>
    </xf>
    <xf numFmtId="3" fontId="21" fillId="34" borderId="30" xfId="65" applyNumberFormat="1" applyFont="1" applyFill="1" applyBorder="1" applyProtection="1">
      <alignment/>
      <protection/>
    </xf>
    <xf numFmtId="3" fontId="21" fillId="29" borderId="31" xfId="65" applyNumberFormat="1" applyFont="1" applyFill="1" applyBorder="1" applyProtection="1">
      <alignment/>
      <protection/>
    </xf>
    <xf numFmtId="3" fontId="21" fillId="29" borderId="32" xfId="65" applyNumberFormat="1" applyFont="1" applyFill="1" applyBorder="1" applyProtection="1">
      <alignment/>
      <protection/>
    </xf>
    <xf numFmtId="0" fontId="23" fillId="0" borderId="33" xfId="65" applyFont="1" applyBorder="1" applyAlignment="1">
      <alignment horizontal="center" vertical="center" textRotation="90"/>
      <protection/>
    </xf>
    <xf numFmtId="0" fontId="21" fillId="0" borderId="34" xfId="65" applyFont="1" applyBorder="1">
      <alignment/>
      <protection/>
    </xf>
    <xf numFmtId="0" fontId="24" fillId="0" borderId="13" xfId="65" applyFont="1" applyBorder="1" applyAlignment="1">
      <alignment wrapText="1"/>
      <protection/>
    </xf>
    <xf numFmtId="168" fontId="24" fillId="29" borderId="14" xfId="65" applyNumberFormat="1" applyFont="1" applyFill="1" applyBorder="1" applyProtection="1">
      <alignment/>
      <protection/>
    </xf>
    <xf numFmtId="0" fontId="24" fillId="0" borderId="0" xfId="65" applyFont="1" applyBorder="1" applyAlignment="1">
      <alignment wrapText="1"/>
      <protection/>
    </xf>
    <xf numFmtId="168" fontId="24" fillId="29" borderId="0" xfId="65" applyNumberFormat="1" applyFont="1" applyFill="1" applyBorder="1" applyProtection="1">
      <alignment/>
      <protection/>
    </xf>
    <xf numFmtId="3" fontId="24" fillId="34" borderId="0" xfId="65" applyNumberFormat="1" applyFont="1" applyFill="1" applyBorder="1" applyProtection="1">
      <alignment/>
      <protection/>
    </xf>
    <xf numFmtId="0" fontId="2" fillId="0" borderId="0" xfId="65" applyProtection="1">
      <alignment/>
      <protection locked="0"/>
    </xf>
    <xf numFmtId="0" fontId="21" fillId="22" borderId="17" xfId="65" applyFont="1" applyFill="1" applyBorder="1">
      <alignment/>
      <protection/>
    </xf>
    <xf numFmtId="3" fontId="21" fillId="22" borderId="17" xfId="65" applyNumberFormat="1" applyFont="1" applyFill="1" applyBorder="1">
      <alignment/>
      <protection/>
    </xf>
    <xf numFmtId="165" fontId="19" fillId="0" borderId="0" xfId="65" applyNumberFormat="1" applyFont="1" applyFill="1" applyBorder="1" applyAlignment="1" applyProtection="1">
      <alignment horizontal="center"/>
      <protection locked="0"/>
    </xf>
    <xf numFmtId="165" fontId="19" fillId="0" borderId="0" xfId="65" applyNumberFormat="1" applyFont="1" applyFill="1" applyBorder="1" applyProtection="1">
      <alignment/>
      <protection/>
    </xf>
    <xf numFmtId="1" fontId="0" fillId="0" borderId="35" xfId="65" applyNumberFormat="1" applyFont="1" applyFill="1" applyBorder="1" applyProtection="1">
      <alignment/>
      <protection/>
    </xf>
    <xf numFmtId="1" fontId="0" fillId="0" borderId="36" xfId="65" applyNumberFormat="1" applyFont="1" applyFill="1" applyBorder="1" applyProtection="1">
      <alignment/>
      <protection/>
    </xf>
    <xf numFmtId="165" fontId="19" fillId="0" borderId="24" xfId="65" applyNumberFormat="1" applyFont="1" applyFill="1" applyBorder="1" applyProtection="1">
      <alignment/>
      <protection/>
    </xf>
    <xf numFmtId="165" fontId="19" fillId="0" borderId="37" xfId="65" applyNumberFormat="1" applyFont="1" applyFill="1" applyBorder="1" applyProtection="1">
      <alignment/>
      <protection/>
    </xf>
    <xf numFmtId="1" fontId="0" fillId="0" borderId="38" xfId="65" applyNumberFormat="1" applyFont="1" applyFill="1" applyBorder="1" applyProtection="1">
      <alignment/>
      <protection/>
    </xf>
    <xf numFmtId="1" fontId="0" fillId="0" borderId="39" xfId="65" applyNumberFormat="1" applyFont="1" applyFill="1" applyBorder="1" applyProtection="1">
      <alignment/>
      <protection/>
    </xf>
    <xf numFmtId="1" fontId="0" fillId="0" borderId="40" xfId="65" applyNumberFormat="1" applyFont="1" applyFill="1" applyBorder="1" applyProtection="1">
      <alignment/>
      <protection/>
    </xf>
    <xf numFmtId="1" fontId="0" fillId="0" borderId="41" xfId="65" applyNumberFormat="1" applyFont="1" applyFill="1" applyBorder="1" applyProtection="1">
      <alignment/>
      <protection/>
    </xf>
    <xf numFmtId="1" fontId="0" fillId="0" borderId="42" xfId="65" applyNumberFormat="1" applyFont="1" applyFill="1" applyBorder="1" applyProtection="1">
      <alignment/>
      <protection/>
    </xf>
    <xf numFmtId="1" fontId="0" fillId="0" borderId="43" xfId="65" applyNumberFormat="1" applyFont="1" applyFill="1" applyBorder="1" applyProtection="1">
      <alignment/>
      <protection/>
    </xf>
    <xf numFmtId="1" fontId="0" fillId="0" borderId="44" xfId="65" applyNumberFormat="1" applyFont="1" applyFill="1" applyBorder="1" applyProtection="1">
      <alignment/>
      <protection/>
    </xf>
    <xf numFmtId="165" fontId="19" fillId="0" borderId="45" xfId="65" applyNumberFormat="1" applyFont="1" applyFill="1" applyBorder="1" applyProtection="1">
      <alignment/>
      <protection/>
    </xf>
    <xf numFmtId="165" fontId="19" fillId="0" borderId="46" xfId="65" applyNumberFormat="1" applyFont="1" applyFill="1" applyBorder="1" applyProtection="1">
      <alignment/>
      <protection/>
    </xf>
    <xf numFmtId="0" fontId="23" fillId="0" borderId="47" xfId="65" applyFont="1" applyBorder="1">
      <alignment/>
      <protection/>
    </xf>
    <xf numFmtId="0" fontId="23" fillId="0" borderId="48" xfId="65" applyFont="1" applyBorder="1">
      <alignment/>
      <protection/>
    </xf>
    <xf numFmtId="165" fontId="19" fillId="0" borderId="49" xfId="65" applyNumberFormat="1" applyFont="1" applyFill="1" applyBorder="1" applyAlignment="1" applyProtection="1">
      <alignment horizontal="center"/>
      <protection/>
    </xf>
    <xf numFmtId="0" fontId="21" fillId="0" borderId="0" xfId="65" applyFont="1" applyAlignment="1">
      <alignment horizontal="center"/>
      <protection/>
    </xf>
    <xf numFmtId="167" fontId="21" fillId="29" borderId="14" xfId="65" applyNumberFormat="1" applyFont="1" applyFill="1" applyBorder="1" applyAlignment="1" applyProtection="1">
      <alignment horizontal="center" wrapText="1"/>
      <protection/>
    </xf>
    <xf numFmtId="0" fontId="2" fillId="22" borderId="50" xfId="65" applyFont="1" applyFill="1" applyBorder="1">
      <alignment/>
      <protection/>
    </xf>
    <xf numFmtId="0" fontId="2" fillId="35" borderId="51" xfId="65" applyFont="1" applyFill="1" applyBorder="1">
      <alignment/>
      <protection/>
    </xf>
    <xf numFmtId="0" fontId="2" fillId="22" borderId="51" xfId="65" applyFont="1" applyFill="1" applyBorder="1">
      <alignment/>
      <protection/>
    </xf>
    <xf numFmtId="0" fontId="2" fillId="36" borderId="43" xfId="65" applyFont="1" applyFill="1" applyBorder="1">
      <alignment/>
      <protection/>
    </xf>
    <xf numFmtId="0" fontId="2" fillId="21" borderId="43" xfId="65" applyFont="1" applyFill="1" applyBorder="1">
      <alignment/>
      <protection/>
    </xf>
    <xf numFmtId="0" fontId="2" fillId="35" borderId="43" xfId="65" applyFont="1" applyFill="1" applyBorder="1">
      <alignment/>
      <protection/>
    </xf>
    <xf numFmtId="0" fontId="2" fillId="21" borderId="36" xfId="65" applyFont="1" applyFill="1" applyBorder="1">
      <alignment/>
      <protection/>
    </xf>
    <xf numFmtId="169" fontId="2" fillId="22" borderId="52" xfId="65" applyNumberFormat="1" applyFont="1" applyFill="1" applyBorder="1">
      <alignment/>
      <protection/>
    </xf>
    <xf numFmtId="169" fontId="2" fillId="37" borderId="53" xfId="65" applyNumberFormat="1" applyFill="1" applyBorder="1">
      <alignment/>
      <protection/>
    </xf>
    <xf numFmtId="169" fontId="2" fillId="23" borderId="53" xfId="65" applyNumberFormat="1" applyFill="1" applyBorder="1">
      <alignment/>
      <protection/>
    </xf>
    <xf numFmtId="169" fontId="2" fillId="4" borderId="41" xfId="65" applyNumberFormat="1" applyFill="1" applyBorder="1">
      <alignment/>
      <protection/>
    </xf>
    <xf numFmtId="169" fontId="2" fillId="5" borderId="41" xfId="65" applyNumberFormat="1" applyFill="1" applyBorder="1">
      <alignment/>
      <protection/>
    </xf>
    <xf numFmtId="169" fontId="2" fillId="6" borderId="41" xfId="65" applyNumberFormat="1" applyFill="1" applyBorder="1">
      <alignment/>
      <protection/>
    </xf>
    <xf numFmtId="169" fontId="2" fillId="8" borderId="41" xfId="65" applyNumberFormat="1" applyFill="1" applyBorder="1">
      <alignment/>
      <protection/>
    </xf>
    <xf numFmtId="169" fontId="2" fillId="9" borderId="41" xfId="65" applyNumberFormat="1" applyFill="1" applyBorder="1">
      <alignment/>
      <protection/>
    </xf>
    <xf numFmtId="169" fontId="2" fillId="38" borderId="44" xfId="65" applyNumberFormat="1" applyFill="1" applyBorder="1">
      <alignment/>
      <protection/>
    </xf>
    <xf numFmtId="168" fontId="24" fillId="29" borderId="20" xfId="65" applyNumberFormat="1" applyFont="1" applyFill="1" applyBorder="1" applyProtection="1">
      <alignment/>
      <protection/>
    </xf>
    <xf numFmtId="0" fontId="24" fillId="0" borderId="17" xfId="65" applyFont="1" applyBorder="1" applyAlignment="1">
      <alignment wrapText="1"/>
      <protection/>
    </xf>
    <xf numFmtId="3" fontId="24" fillId="29" borderId="20" xfId="65" applyNumberFormat="1" applyFont="1" applyFill="1" applyBorder="1" applyProtection="1">
      <alignment/>
      <protection/>
    </xf>
    <xf numFmtId="0" fontId="24" fillId="0" borderId="17" xfId="65" applyFont="1" applyBorder="1">
      <alignment/>
      <protection/>
    </xf>
    <xf numFmtId="171" fontId="24" fillId="34" borderId="20" xfId="65" applyNumberFormat="1" applyFont="1" applyFill="1" applyBorder="1" applyProtection="1">
      <alignment/>
      <protection/>
    </xf>
    <xf numFmtId="165" fontId="19" fillId="29" borderId="12" xfId="65" applyNumberFormat="1" applyFont="1" applyFill="1" applyBorder="1" applyProtection="1">
      <alignment/>
      <protection/>
    </xf>
    <xf numFmtId="165" fontId="19" fillId="29" borderId="13" xfId="65" applyNumberFormat="1" applyFont="1" applyFill="1" applyBorder="1" applyProtection="1">
      <alignment/>
      <protection/>
    </xf>
    <xf numFmtId="165" fontId="19" fillId="29" borderId="20" xfId="65" applyNumberFormat="1" applyFont="1" applyFill="1" applyBorder="1" applyProtection="1">
      <alignment/>
      <protection/>
    </xf>
    <xf numFmtId="165" fontId="19" fillId="34" borderId="12" xfId="65" applyNumberFormat="1" applyFont="1" applyFill="1" applyBorder="1" applyProtection="1">
      <alignment/>
      <protection/>
    </xf>
    <xf numFmtId="165" fontId="19" fillId="34" borderId="13" xfId="65" applyNumberFormat="1" applyFont="1" applyFill="1" applyBorder="1" applyProtection="1">
      <alignment/>
      <protection/>
    </xf>
    <xf numFmtId="165" fontId="19" fillId="34" borderId="13" xfId="65" applyNumberFormat="1" applyFont="1" applyFill="1" applyBorder="1" applyAlignment="1" applyProtection="1">
      <alignment horizontal="center"/>
      <protection locked="0"/>
    </xf>
    <xf numFmtId="165" fontId="19" fillId="34" borderId="20" xfId="65" applyNumberFormat="1" applyFont="1" applyFill="1" applyBorder="1" applyAlignment="1" applyProtection="1">
      <alignment horizontal="center"/>
      <protection locked="0"/>
    </xf>
    <xf numFmtId="165" fontId="19" fillId="0" borderId="18" xfId="65" applyNumberFormat="1" applyFont="1" applyFill="1" applyBorder="1" applyAlignment="1" applyProtection="1">
      <alignment horizontal="center"/>
      <protection locked="0"/>
    </xf>
    <xf numFmtId="0" fontId="67" fillId="0" borderId="0" xfId="0" applyFont="1" applyAlignment="1">
      <alignment/>
    </xf>
    <xf numFmtId="3" fontId="0" fillId="0" borderId="17" xfId="0" applyNumberFormat="1" applyBorder="1" applyAlignment="1">
      <alignment/>
    </xf>
    <xf numFmtId="0" fontId="0" fillId="0" borderId="54" xfId="0" applyBorder="1" applyAlignment="1">
      <alignment/>
    </xf>
    <xf numFmtId="3" fontId="0" fillId="0" borderId="54" xfId="0" applyNumberFormat="1" applyBorder="1" applyAlignment="1">
      <alignment/>
    </xf>
    <xf numFmtId="3" fontId="67" fillId="0" borderId="0" xfId="0" applyNumberFormat="1" applyFont="1" applyFill="1" applyBorder="1" applyAlignment="1">
      <alignment/>
    </xf>
    <xf numFmtId="0" fontId="68" fillId="0" borderId="0" xfId="0" applyFont="1" applyAlignment="1">
      <alignment/>
    </xf>
    <xf numFmtId="3" fontId="0" fillId="0" borderId="0" xfId="47" applyNumberFormat="1" applyFont="1" applyAlignment="1">
      <alignment/>
    </xf>
    <xf numFmtId="0" fontId="67" fillId="39" borderId="0" xfId="0" applyFont="1" applyFill="1" applyAlignment="1">
      <alignment horizontal="center"/>
    </xf>
    <xf numFmtId="0" fontId="67" fillId="0" borderId="17" xfId="0" applyFont="1" applyBorder="1" applyAlignment="1">
      <alignment horizontal="center" wrapText="1"/>
    </xf>
    <xf numFmtId="3" fontId="67" fillId="0" borderId="17" xfId="0" applyNumberFormat="1" applyFont="1" applyBorder="1" applyAlignment="1">
      <alignment horizontal="center" wrapText="1"/>
    </xf>
    <xf numFmtId="3" fontId="67" fillId="0" borderId="17" xfId="47" applyNumberFormat="1" applyFont="1" applyBorder="1" applyAlignment="1">
      <alignment horizontal="center" wrapText="1"/>
    </xf>
    <xf numFmtId="0" fontId="67" fillId="0" borderId="17" xfId="0" applyFont="1" applyBorder="1" applyAlignment="1">
      <alignment horizontal="left" vertical="center" wrapText="1"/>
    </xf>
    <xf numFmtId="3" fontId="0" fillId="0" borderId="17" xfId="0" applyNumberFormat="1" applyFill="1" applyBorder="1" applyAlignment="1">
      <alignment/>
    </xf>
    <xf numFmtId="3" fontId="0" fillId="0" borderId="17" xfId="47" applyNumberFormat="1" applyFont="1" applyBorder="1" applyAlignment="1">
      <alignment/>
    </xf>
    <xf numFmtId="3" fontId="67" fillId="0" borderId="17" xfId="47" applyNumberFormat="1" applyFont="1" applyFill="1" applyBorder="1" applyAlignment="1">
      <alignment/>
    </xf>
    <xf numFmtId="3" fontId="0" fillId="0" borderId="17" xfId="47" applyNumberFormat="1" applyFont="1" applyFill="1" applyBorder="1" applyAlignment="1">
      <alignment/>
    </xf>
    <xf numFmtId="3" fontId="67" fillId="0" borderId="17" xfId="0" applyNumberFormat="1" applyFont="1" applyBorder="1" applyAlignment="1">
      <alignment/>
    </xf>
    <xf numFmtId="3" fontId="0" fillId="36" borderId="17" xfId="0" applyNumberFormat="1" applyFill="1" applyBorder="1" applyAlignment="1">
      <alignment/>
    </xf>
    <xf numFmtId="3" fontId="0" fillId="36" borderId="17" xfId="47" applyNumberFormat="1" applyFont="1" applyFill="1" applyBorder="1" applyAlignment="1">
      <alignment/>
    </xf>
    <xf numFmtId="3" fontId="67" fillId="36" borderId="17" xfId="47" applyNumberFormat="1" applyFont="1" applyFill="1" applyBorder="1" applyAlignment="1">
      <alignment/>
    </xf>
    <xf numFmtId="3" fontId="67" fillId="0" borderId="0" xfId="47" applyNumberFormat="1" applyFont="1" applyFill="1" applyBorder="1" applyAlignment="1">
      <alignment/>
    </xf>
    <xf numFmtId="3" fontId="0" fillId="0" borderId="0" xfId="47" applyNumberFormat="1" applyFont="1" applyFill="1" applyBorder="1" applyAlignment="1">
      <alignment/>
    </xf>
    <xf numFmtId="0" fontId="67" fillId="16" borderId="0" xfId="0" applyFont="1" applyFill="1" applyAlignment="1">
      <alignment/>
    </xf>
    <xf numFmtId="3" fontId="67" fillId="16" borderId="0" xfId="0" applyNumberFormat="1" applyFont="1" applyFill="1" applyAlignment="1">
      <alignment/>
    </xf>
    <xf numFmtId="3" fontId="67" fillId="0" borderId="0" xfId="0" applyNumberFormat="1" applyFont="1" applyAlignment="1">
      <alignment/>
    </xf>
    <xf numFmtId="3" fontId="67" fillId="0" borderId="0" xfId="0" applyNumberFormat="1" applyFont="1" applyAlignment="1">
      <alignment wrapText="1"/>
    </xf>
    <xf numFmtId="0" fontId="69" fillId="4" borderId="55" xfId="0" applyFont="1" applyFill="1" applyBorder="1" applyAlignment="1">
      <alignment/>
    </xf>
    <xf numFmtId="3" fontId="69" fillId="4" borderId="56" xfId="0" applyNumberFormat="1" applyFont="1" applyFill="1" applyBorder="1" applyAlignment="1">
      <alignment/>
    </xf>
    <xf numFmtId="3" fontId="69" fillId="4" borderId="57" xfId="0" applyNumberFormat="1" applyFont="1" applyFill="1" applyBorder="1" applyAlignment="1">
      <alignment/>
    </xf>
    <xf numFmtId="0" fontId="0" fillId="36" borderId="0" xfId="0" applyFill="1" applyAlignment="1">
      <alignment/>
    </xf>
    <xf numFmtId="3" fontId="0" fillId="36" borderId="0" xfId="0" applyNumberFormat="1" applyFill="1" applyAlignment="1">
      <alignment/>
    </xf>
    <xf numFmtId="3" fontId="67" fillId="36" borderId="0" xfId="47" applyNumberFormat="1" applyFont="1" applyFill="1" applyAlignment="1">
      <alignment/>
    </xf>
    <xf numFmtId="0" fontId="67" fillId="0" borderId="58" xfId="0" applyFont="1" applyBorder="1" applyAlignment="1">
      <alignment horizontal="center" wrapText="1"/>
    </xf>
    <xf numFmtId="0" fontId="0" fillId="0" borderId="17" xfId="0" applyFill="1" applyBorder="1" applyAlignment="1">
      <alignment/>
    </xf>
    <xf numFmtId="0" fontId="19" fillId="0" borderId="17" xfId="0" applyFont="1" applyBorder="1" applyAlignment="1">
      <alignment/>
    </xf>
    <xf numFmtId="3" fontId="19" fillId="0" borderId="17" xfId="0" applyNumberFormat="1" applyFont="1" applyBorder="1" applyAlignment="1">
      <alignment/>
    </xf>
    <xf numFmtId="0" fontId="67" fillId="0" borderId="59" xfId="0" applyFont="1" applyBorder="1" applyAlignment="1">
      <alignment horizontal="center" wrapText="1"/>
    </xf>
    <xf numFmtId="0" fontId="0" fillId="0" borderId="59" xfId="0" applyBorder="1" applyAlignment="1">
      <alignment/>
    </xf>
    <xf numFmtId="3" fontId="0" fillId="0" borderId="58" xfId="47" applyNumberFormat="1" applyFont="1" applyFill="1" applyBorder="1" applyAlignment="1">
      <alignment/>
    </xf>
    <xf numFmtId="0" fontId="0" fillId="0" borderId="58" xfId="0" applyBorder="1" applyAlignment="1">
      <alignment/>
    </xf>
    <xf numFmtId="0" fontId="67" fillId="39" borderId="60" xfId="0" applyFont="1" applyFill="1" applyBorder="1" applyAlignment="1">
      <alignment horizontal="center"/>
    </xf>
    <xf numFmtId="0" fontId="67" fillId="0" borderId="61" xfId="0" applyFont="1" applyBorder="1" applyAlignment="1">
      <alignment horizontal="center" wrapTex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70" fillId="0" borderId="0" xfId="67" applyFont="1">
      <alignment/>
      <protection/>
    </xf>
    <xf numFmtId="0" fontId="62" fillId="0" borderId="0" xfId="67">
      <alignment/>
      <protection/>
    </xf>
    <xf numFmtId="0" fontId="62" fillId="0" borderId="0" xfId="67" applyFont="1">
      <alignment/>
      <protection/>
    </xf>
    <xf numFmtId="0" fontId="26" fillId="0" borderId="0" xfId="67" applyFont="1">
      <alignment/>
      <protection/>
    </xf>
    <xf numFmtId="0" fontId="67" fillId="40" borderId="63" xfId="67" applyFont="1" applyFill="1" applyBorder="1">
      <alignment/>
      <protection/>
    </xf>
    <xf numFmtId="14" fontId="67" fillId="40" borderId="64" xfId="67" applyNumberFormat="1" applyFont="1" applyFill="1" applyBorder="1" applyAlignment="1">
      <alignment horizontal="center"/>
      <protection/>
    </xf>
    <xf numFmtId="0" fontId="67" fillId="40" borderId="65" xfId="67" applyFont="1" applyFill="1" applyBorder="1">
      <alignment/>
      <protection/>
    </xf>
    <xf numFmtId="0" fontId="71" fillId="40" borderId="66" xfId="67" applyFont="1" applyFill="1" applyBorder="1" applyAlignment="1">
      <alignment vertical="center"/>
      <protection/>
    </xf>
    <xf numFmtId="3" fontId="71" fillId="40" borderId="66" xfId="67" applyNumberFormat="1" applyFont="1" applyFill="1" applyBorder="1" applyAlignment="1">
      <alignment vertical="center"/>
      <protection/>
    </xf>
    <xf numFmtId="0" fontId="72" fillId="40" borderId="17" xfId="67" applyFont="1" applyFill="1" applyBorder="1" applyAlignment="1">
      <alignment vertical="center"/>
      <protection/>
    </xf>
    <xf numFmtId="0" fontId="71" fillId="0" borderId="17" xfId="67" applyFont="1" applyFill="1" applyBorder="1" applyAlignment="1">
      <alignment vertical="center"/>
      <protection/>
    </xf>
    <xf numFmtId="0" fontId="26" fillId="0" borderId="0" xfId="67" applyFont="1" applyFill="1" applyBorder="1">
      <alignment/>
      <protection/>
    </xf>
    <xf numFmtId="0" fontId="26" fillId="0" borderId="0" xfId="67" applyFont="1" applyFill="1" applyBorder="1" applyAlignment="1">
      <alignment vertical="center"/>
      <protection/>
    </xf>
    <xf numFmtId="0" fontId="62" fillId="0" borderId="0" xfId="67" applyFont="1" applyFill="1" applyBorder="1" applyAlignment="1">
      <alignment vertical="center"/>
      <protection/>
    </xf>
    <xf numFmtId="3" fontId="62" fillId="0" borderId="17" xfId="67" applyNumberFormat="1" applyFont="1" applyFill="1" applyBorder="1">
      <alignment/>
      <protection/>
    </xf>
    <xf numFmtId="0" fontId="62" fillId="0" borderId="0" xfId="67" applyFont="1" applyFill="1" applyBorder="1">
      <alignment/>
      <protection/>
    </xf>
    <xf numFmtId="0" fontId="25" fillId="0" borderId="0" xfId="67" applyFont="1" applyFill="1" applyBorder="1">
      <alignment/>
      <protection/>
    </xf>
    <xf numFmtId="3" fontId="73" fillId="39" borderId="17" xfId="67" applyNumberFormat="1" applyFont="1" applyFill="1" applyBorder="1">
      <alignment/>
      <protection/>
    </xf>
    <xf numFmtId="0" fontId="74" fillId="0" borderId="0" xfId="67" applyFont="1" applyFill="1" applyBorder="1">
      <alignment/>
      <protection/>
    </xf>
    <xf numFmtId="3" fontId="74" fillId="0" borderId="17" xfId="67" applyNumberFormat="1" applyFont="1" applyFill="1" applyBorder="1">
      <alignment/>
      <protection/>
    </xf>
    <xf numFmtId="0" fontId="30" fillId="0" borderId="54" xfId="67" applyFont="1" applyBorder="1" applyAlignment="1">
      <alignment horizontal="center"/>
      <protection/>
    </xf>
    <xf numFmtId="0" fontId="71" fillId="40" borderId="67" xfId="67" applyFont="1" applyFill="1" applyBorder="1" applyAlignment="1">
      <alignment vertical="center"/>
      <protection/>
    </xf>
    <xf numFmtId="3" fontId="71" fillId="40" borderId="67" xfId="67" applyNumberFormat="1" applyFont="1" applyFill="1" applyBorder="1" applyAlignment="1">
      <alignment vertical="center"/>
      <protection/>
    </xf>
    <xf numFmtId="0" fontId="71" fillId="40" borderId="66" xfId="67" applyFont="1" applyFill="1" applyBorder="1" applyAlignment="1">
      <alignment vertical="center" wrapText="1"/>
      <protection/>
    </xf>
    <xf numFmtId="3" fontId="25" fillId="40" borderId="17" xfId="67" applyNumberFormat="1" applyFont="1" applyFill="1" applyBorder="1">
      <alignment/>
      <protection/>
    </xf>
    <xf numFmtId="0" fontId="71" fillId="20" borderId="68" xfId="67" applyFont="1" applyFill="1" applyBorder="1" applyAlignment="1">
      <alignment vertical="center"/>
      <protection/>
    </xf>
    <xf numFmtId="0" fontId="71" fillId="20" borderId="58" xfId="67" applyFont="1" applyFill="1" applyBorder="1" applyAlignment="1">
      <alignment vertical="center"/>
      <protection/>
    </xf>
    <xf numFmtId="3" fontId="25" fillId="20" borderId="17" xfId="67" applyNumberFormat="1" applyFont="1" applyFill="1" applyBorder="1">
      <alignment/>
      <protection/>
    </xf>
    <xf numFmtId="3" fontId="74" fillId="38" borderId="58" xfId="67" applyNumberFormat="1" applyFont="1" applyFill="1" applyBorder="1">
      <alignment/>
      <protection/>
    </xf>
    <xf numFmtId="3" fontId="73" fillId="38" borderId="17" xfId="67" applyNumberFormat="1" applyFont="1" applyFill="1" applyBorder="1">
      <alignment/>
      <protection/>
    </xf>
    <xf numFmtId="3" fontId="74" fillId="38" borderId="17" xfId="67" applyNumberFormat="1" applyFont="1" applyFill="1" applyBorder="1">
      <alignment/>
      <protection/>
    </xf>
    <xf numFmtId="3" fontId="74" fillId="20" borderId="17" xfId="67" applyNumberFormat="1" applyFont="1" applyFill="1" applyBorder="1">
      <alignment/>
      <protection/>
    </xf>
    <xf numFmtId="3" fontId="73" fillId="20" borderId="17" xfId="67" applyNumberFormat="1" applyFont="1" applyFill="1" applyBorder="1">
      <alignment/>
      <protection/>
    </xf>
    <xf numFmtId="3" fontId="74" fillId="41" borderId="17" xfId="67" applyNumberFormat="1" applyFont="1" applyFill="1" applyBorder="1">
      <alignment/>
      <protection/>
    </xf>
    <xf numFmtId="3" fontId="74" fillId="0" borderId="69" xfId="67" applyNumberFormat="1" applyFont="1" applyFill="1" applyBorder="1">
      <alignment/>
      <protection/>
    </xf>
    <xf numFmtId="3" fontId="74" fillId="0" borderId="70" xfId="67" applyNumberFormat="1" applyFont="1" applyFill="1" applyBorder="1">
      <alignment/>
      <protection/>
    </xf>
    <xf numFmtId="3" fontId="75" fillId="42" borderId="66" xfId="67" applyNumberFormat="1" applyFont="1" applyFill="1" applyBorder="1">
      <alignment/>
      <protection/>
    </xf>
    <xf numFmtId="3" fontId="68" fillId="42" borderId="17" xfId="67" applyNumberFormat="1" applyFont="1" applyFill="1" applyBorder="1">
      <alignment/>
      <protection/>
    </xf>
    <xf numFmtId="3" fontId="0" fillId="38" borderId="58" xfId="67" applyNumberFormat="1" applyFont="1" applyFill="1" applyBorder="1" applyProtection="1">
      <alignment/>
      <protection/>
    </xf>
    <xf numFmtId="3" fontId="76" fillId="38" borderId="17" xfId="67" applyNumberFormat="1" applyFont="1" applyFill="1" applyBorder="1" applyProtection="1">
      <alignment/>
      <protection/>
    </xf>
    <xf numFmtId="0" fontId="77" fillId="40" borderId="59" xfId="67" applyFont="1" applyFill="1" applyBorder="1" applyAlignment="1">
      <alignment vertical="center"/>
      <protection/>
    </xf>
    <xf numFmtId="0" fontId="77" fillId="40" borderId="68" xfId="67" applyFont="1" applyFill="1" applyBorder="1" applyAlignment="1">
      <alignment vertical="center"/>
      <protection/>
    </xf>
    <xf numFmtId="0" fontId="77" fillId="40" borderId="58" xfId="67" applyFont="1" applyFill="1" applyBorder="1" applyAlignment="1">
      <alignment vertical="center"/>
      <protection/>
    </xf>
    <xf numFmtId="3" fontId="77" fillId="42" borderId="71" xfId="67" applyNumberFormat="1" applyFont="1" applyFill="1" applyBorder="1">
      <alignment/>
      <protection/>
    </xf>
    <xf numFmtId="3" fontId="77" fillId="42" borderId="17" xfId="67" applyNumberFormat="1" applyFont="1" applyFill="1" applyBorder="1">
      <alignment/>
      <protection/>
    </xf>
    <xf numFmtId="3" fontId="70" fillId="42" borderId="17" xfId="67" applyNumberFormat="1" applyFont="1" applyFill="1" applyBorder="1">
      <alignment/>
      <protection/>
    </xf>
    <xf numFmtId="0" fontId="53" fillId="0" borderId="0" xfId="67" applyFont="1">
      <alignment/>
      <protection/>
    </xf>
    <xf numFmtId="3" fontId="74" fillId="43" borderId="17" xfId="67" applyNumberFormat="1" applyFont="1" applyFill="1" applyBorder="1">
      <alignment/>
      <protection/>
    </xf>
    <xf numFmtId="0" fontId="74" fillId="43" borderId="17" xfId="67" applyFont="1" applyFill="1" applyBorder="1">
      <alignment/>
      <protection/>
    </xf>
    <xf numFmtId="166" fontId="73" fillId="43" borderId="17" xfId="62" applyNumberFormat="1" applyFont="1" applyFill="1" applyBorder="1" applyAlignment="1">
      <alignment/>
    </xf>
    <xf numFmtId="0" fontId="73" fillId="43" borderId="17" xfId="67" applyFont="1" applyFill="1" applyBorder="1">
      <alignment/>
      <protection/>
    </xf>
    <xf numFmtId="0" fontId="69" fillId="40" borderId="72" xfId="67" applyFont="1" applyFill="1" applyBorder="1" applyAlignment="1">
      <alignment vertical="center" wrapText="1"/>
      <protection/>
    </xf>
    <xf numFmtId="0" fontId="68" fillId="0" borderId="73" xfId="67" applyFont="1" applyFill="1" applyBorder="1" applyAlignment="1">
      <alignment vertical="center" wrapText="1"/>
      <protection/>
    </xf>
    <xf numFmtId="0" fontId="68" fillId="0" borderId="0" xfId="67" applyFont="1" applyFill="1" applyBorder="1" applyAlignment="1">
      <alignment horizontal="left"/>
      <protection/>
    </xf>
    <xf numFmtId="14" fontId="67" fillId="0" borderId="0" xfId="67" applyNumberFormat="1" applyFont="1" applyFill="1" applyBorder="1" applyAlignment="1">
      <alignment horizontal="center"/>
      <protection/>
    </xf>
    <xf numFmtId="0" fontId="71" fillId="40" borderId="67" xfId="67" applyFont="1" applyFill="1" applyBorder="1" applyAlignment="1">
      <alignment vertical="center" wrapText="1"/>
      <protection/>
    </xf>
    <xf numFmtId="3" fontId="67" fillId="20" borderId="17" xfId="67" applyNumberFormat="1" applyFont="1" applyFill="1" applyBorder="1">
      <alignment/>
      <protection/>
    </xf>
    <xf numFmtId="0" fontId="71" fillId="39" borderId="59" xfId="67" applyFont="1" applyFill="1" applyBorder="1" applyAlignment="1">
      <alignment vertical="center"/>
      <protection/>
    </xf>
    <xf numFmtId="0" fontId="71" fillId="39" borderId="68" xfId="67" applyFont="1" applyFill="1" applyBorder="1" applyAlignment="1">
      <alignment vertical="center"/>
      <protection/>
    </xf>
    <xf numFmtId="0" fontId="71" fillId="39" borderId="58" xfId="67" applyFont="1" applyFill="1" applyBorder="1" applyAlignment="1">
      <alignment vertical="center"/>
      <protection/>
    </xf>
    <xf numFmtId="3" fontId="69" fillId="20" borderId="59" xfId="67" applyNumberFormat="1" applyFont="1" applyFill="1" applyBorder="1" applyAlignment="1">
      <alignment/>
      <protection/>
    </xf>
    <xf numFmtId="3" fontId="69" fillId="20" borderId="68" xfId="67" applyNumberFormat="1" applyFont="1" applyFill="1" applyBorder="1" applyAlignment="1">
      <alignment/>
      <protection/>
    </xf>
    <xf numFmtId="3" fontId="69" fillId="20" borderId="58" xfId="67" applyNumberFormat="1" applyFont="1" applyFill="1" applyBorder="1" applyAlignment="1">
      <alignment/>
      <protection/>
    </xf>
    <xf numFmtId="3" fontId="69" fillId="20" borderId="17" xfId="67" applyNumberFormat="1" applyFont="1" applyFill="1" applyBorder="1">
      <alignment/>
      <protection/>
    </xf>
    <xf numFmtId="0" fontId="33" fillId="0" borderId="0" xfId="67" applyFont="1" applyFill="1" applyBorder="1">
      <alignment/>
      <protection/>
    </xf>
    <xf numFmtId="0" fontId="78" fillId="0" borderId="0" xfId="67" applyFont="1" applyFill="1" applyBorder="1">
      <alignment/>
      <protection/>
    </xf>
    <xf numFmtId="0" fontId="69" fillId="39" borderId="68" xfId="67" applyFont="1" applyFill="1" applyBorder="1" applyAlignment="1">
      <alignment/>
      <protection/>
    </xf>
    <xf numFmtId="0" fontId="69" fillId="39" borderId="58" xfId="67" applyFont="1" applyFill="1" applyBorder="1" applyAlignment="1">
      <alignment/>
      <protection/>
    </xf>
    <xf numFmtId="3" fontId="69" fillId="39" borderId="17" xfId="67" applyNumberFormat="1" applyFont="1" applyFill="1" applyBorder="1">
      <alignment/>
      <protection/>
    </xf>
    <xf numFmtId="0" fontId="33" fillId="0" borderId="0" xfId="67" applyFont="1" applyFill="1">
      <alignment/>
      <protection/>
    </xf>
    <xf numFmtId="3" fontId="33" fillId="0" borderId="0" xfId="67" applyNumberFormat="1" applyFont="1" applyFill="1">
      <alignment/>
      <protection/>
    </xf>
    <xf numFmtId="0" fontId="78" fillId="0" borderId="0" xfId="67" applyFont="1" applyFill="1">
      <alignment/>
      <protection/>
    </xf>
    <xf numFmtId="3" fontId="74" fillId="44" borderId="59" xfId="67" applyNumberFormat="1" applyFont="1" applyFill="1" applyBorder="1" applyAlignment="1">
      <alignment/>
      <protection/>
    </xf>
    <xf numFmtId="3" fontId="74" fillId="44" borderId="68" xfId="67" applyNumberFormat="1" applyFont="1" applyFill="1" applyBorder="1" applyAlignment="1">
      <alignment/>
      <protection/>
    </xf>
    <xf numFmtId="3" fontId="74" fillId="44" borderId="58" xfId="67" applyNumberFormat="1" applyFont="1" applyFill="1" applyBorder="1" applyAlignment="1">
      <alignment/>
      <protection/>
    </xf>
    <xf numFmtId="3" fontId="74" fillId="0" borderId="74" xfId="67" applyNumberFormat="1" applyFont="1" applyFill="1" applyBorder="1">
      <alignment/>
      <protection/>
    </xf>
    <xf numFmtId="3" fontId="74" fillId="0" borderId="58" xfId="67" applyNumberFormat="1" applyFont="1" applyFill="1" applyBorder="1">
      <alignment/>
      <protection/>
    </xf>
    <xf numFmtId="3" fontId="79" fillId="0" borderId="17" xfId="62" applyNumberFormat="1" applyFont="1" applyFill="1" applyBorder="1" applyAlignment="1">
      <alignment/>
    </xf>
    <xf numFmtId="0" fontId="80" fillId="38" borderId="59" xfId="67" applyFont="1" applyFill="1" applyBorder="1" applyAlignment="1">
      <alignment vertical="center"/>
      <protection/>
    </xf>
    <xf numFmtId="0" fontId="80" fillId="38" borderId="68" xfId="67" applyFont="1" applyFill="1" applyBorder="1" applyAlignment="1">
      <alignment vertical="center"/>
      <protection/>
    </xf>
    <xf numFmtId="0" fontId="80" fillId="38" borderId="58" xfId="67" applyFont="1" applyFill="1" applyBorder="1" applyAlignment="1">
      <alignment vertical="center"/>
      <protection/>
    </xf>
    <xf numFmtId="3" fontId="68" fillId="20" borderId="59" xfId="67" applyNumberFormat="1" applyFont="1" applyFill="1" applyBorder="1" applyAlignment="1">
      <alignment/>
      <protection/>
    </xf>
    <xf numFmtId="3" fontId="68" fillId="20" borderId="68" xfId="67" applyNumberFormat="1" applyFont="1" applyFill="1" applyBorder="1" applyAlignment="1">
      <alignment/>
      <protection/>
    </xf>
    <xf numFmtId="3" fontId="68" fillId="20" borderId="58" xfId="67" applyNumberFormat="1" applyFont="1" applyFill="1" applyBorder="1" applyAlignment="1">
      <alignment/>
      <protection/>
    </xf>
    <xf numFmtId="3" fontId="68" fillId="20" borderId="17" xfId="67" applyNumberFormat="1" applyFont="1" applyFill="1" applyBorder="1">
      <alignment/>
      <protection/>
    </xf>
    <xf numFmtId="0" fontId="34" fillId="0" borderId="0" xfId="67" applyFont="1" applyFill="1" applyBorder="1">
      <alignment/>
      <protection/>
    </xf>
    <xf numFmtId="0" fontId="81" fillId="0" borderId="0" xfId="67" applyFont="1" applyFill="1" applyBorder="1">
      <alignment/>
      <protection/>
    </xf>
    <xf numFmtId="0" fontId="75" fillId="40" borderId="59" xfId="67" applyFont="1" applyFill="1" applyBorder="1" applyAlignment="1">
      <alignment vertical="center"/>
      <protection/>
    </xf>
    <xf numFmtId="0" fontId="75" fillId="40" borderId="68" xfId="67" applyFont="1" applyFill="1" applyBorder="1" applyAlignment="1">
      <alignment vertical="center"/>
      <protection/>
    </xf>
    <xf numFmtId="0" fontId="75" fillId="40" borderId="58" xfId="67" applyFont="1" applyFill="1" applyBorder="1" applyAlignment="1">
      <alignment vertical="center"/>
      <protection/>
    </xf>
    <xf numFmtId="0" fontId="80" fillId="0" borderId="59" xfId="67" applyFont="1" applyFill="1" applyBorder="1" applyAlignment="1">
      <alignment/>
      <protection/>
    </xf>
    <xf numFmtId="0" fontId="80" fillId="0" borderId="68" xfId="67" applyFont="1" applyFill="1" applyBorder="1" applyAlignment="1">
      <alignment/>
      <protection/>
    </xf>
    <xf numFmtId="0" fontId="80" fillId="0" borderId="58" xfId="67" applyFont="1" applyFill="1" applyBorder="1" applyAlignment="1">
      <alignment/>
      <protection/>
    </xf>
    <xf numFmtId="0" fontId="77" fillId="36" borderId="59" xfId="67" applyFont="1" applyFill="1" applyBorder="1" applyAlignment="1">
      <alignment vertical="center"/>
      <protection/>
    </xf>
    <xf numFmtId="0" fontId="77" fillId="36" borderId="68" xfId="67" applyFont="1" applyFill="1" applyBorder="1" applyAlignment="1">
      <alignment vertical="center"/>
      <protection/>
    </xf>
    <xf numFmtId="0" fontId="77" fillId="36" borderId="58" xfId="67" applyFont="1" applyFill="1" applyBorder="1" applyAlignment="1">
      <alignment vertical="center"/>
      <protection/>
    </xf>
    <xf numFmtId="3" fontId="77" fillId="45" borderId="71" xfId="67" applyNumberFormat="1" applyFont="1" applyFill="1" applyBorder="1">
      <alignment/>
      <protection/>
    </xf>
    <xf numFmtId="0" fontId="62" fillId="43" borderId="59" xfId="67" applyFill="1" applyBorder="1" applyAlignment="1">
      <alignment/>
      <protection/>
    </xf>
    <xf numFmtId="0" fontId="62" fillId="43" borderId="68" xfId="67" applyFill="1" applyBorder="1" applyAlignment="1">
      <alignment/>
      <protection/>
    </xf>
    <xf numFmtId="0" fontId="62" fillId="43" borderId="58" xfId="67" applyFill="1" applyBorder="1" applyAlignment="1">
      <alignment/>
      <protection/>
    </xf>
    <xf numFmtId="0" fontId="69" fillId="43" borderId="59" xfId="67" applyFont="1" applyFill="1" applyBorder="1" applyAlignment="1">
      <alignment/>
      <protection/>
    </xf>
    <xf numFmtId="0" fontId="69" fillId="43" borderId="68" xfId="67" applyFont="1" applyFill="1" applyBorder="1" applyAlignment="1">
      <alignment/>
      <protection/>
    </xf>
    <xf numFmtId="0" fontId="69" fillId="43" borderId="58" xfId="67" applyFont="1" applyFill="1" applyBorder="1" applyAlignment="1">
      <alignment/>
      <protection/>
    </xf>
    <xf numFmtId="0" fontId="74" fillId="43" borderId="59" xfId="67" applyFont="1" applyFill="1" applyBorder="1" applyAlignment="1" applyProtection="1">
      <alignment/>
      <protection/>
    </xf>
    <xf numFmtId="0" fontId="74" fillId="43" borderId="68" xfId="67" applyFont="1" applyFill="1" applyBorder="1" applyAlignment="1" applyProtection="1">
      <alignment/>
      <protection/>
    </xf>
    <xf numFmtId="0" fontId="74" fillId="43" borderId="58" xfId="67" applyFont="1" applyFill="1" applyBorder="1" applyAlignment="1" applyProtection="1">
      <alignment/>
      <protection/>
    </xf>
    <xf numFmtId="3" fontId="82" fillId="0" borderId="17" xfId="67" applyNumberFormat="1" applyFont="1" applyFill="1" applyBorder="1" applyProtection="1">
      <alignment/>
      <protection locked="0"/>
    </xf>
    <xf numFmtId="3" fontId="25" fillId="0" borderId="17" xfId="67" applyNumberFormat="1" applyFont="1" applyFill="1" applyBorder="1" applyProtection="1">
      <alignment/>
      <protection locked="0"/>
    </xf>
    <xf numFmtId="0" fontId="74" fillId="43" borderId="17" xfId="67" applyFont="1" applyFill="1" applyBorder="1" applyProtection="1">
      <alignment/>
      <protection/>
    </xf>
    <xf numFmtId="3" fontId="74" fillId="43" borderId="17" xfId="67" applyNumberFormat="1" applyFont="1" applyFill="1" applyBorder="1" applyProtection="1">
      <alignment/>
      <protection/>
    </xf>
    <xf numFmtId="0" fontId="74" fillId="43" borderId="17" xfId="67" applyFont="1" applyFill="1" applyBorder="1" applyAlignment="1" applyProtection="1">
      <alignment horizontal="left"/>
      <protection/>
    </xf>
    <xf numFmtId="0" fontId="74" fillId="43" borderId="59" xfId="67" applyFont="1" applyFill="1" applyBorder="1" applyAlignment="1" applyProtection="1">
      <alignment horizontal="left"/>
      <protection/>
    </xf>
    <xf numFmtId="0" fontId="74" fillId="43" borderId="68" xfId="67" applyFont="1" applyFill="1" applyBorder="1" applyAlignment="1" applyProtection="1">
      <alignment horizontal="left"/>
      <protection/>
    </xf>
    <xf numFmtId="0" fontId="74" fillId="43" borderId="58" xfId="67" applyFont="1" applyFill="1" applyBorder="1" applyAlignment="1" applyProtection="1">
      <alignment horizontal="left"/>
      <protection/>
    </xf>
    <xf numFmtId="166" fontId="74" fillId="43" borderId="17" xfId="62" applyNumberFormat="1" applyFont="1" applyFill="1" applyBorder="1" applyAlignment="1" applyProtection="1">
      <alignment/>
      <protection/>
    </xf>
    <xf numFmtId="0" fontId="74" fillId="0" borderId="0" xfId="67" applyFont="1" applyProtection="1">
      <alignment/>
      <protection/>
    </xf>
    <xf numFmtId="0" fontId="69" fillId="43" borderId="59" xfId="67" applyFont="1" applyFill="1" applyBorder="1" applyAlignment="1" applyProtection="1">
      <alignment/>
      <protection/>
    </xf>
    <xf numFmtId="0" fontId="69" fillId="43" borderId="68" xfId="67" applyFont="1" applyFill="1" applyBorder="1" applyAlignment="1" applyProtection="1">
      <alignment/>
      <protection/>
    </xf>
    <xf numFmtId="0" fontId="69" fillId="43" borderId="58" xfId="67" applyFont="1" applyFill="1" applyBorder="1" applyAlignment="1" applyProtection="1">
      <alignment/>
      <protection/>
    </xf>
    <xf numFmtId="166" fontId="69" fillId="43" borderId="17" xfId="62" applyNumberFormat="1" applyFont="1" applyFill="1" applyBorder="1" applyAlignment="1" applyProtection="1">
      <alignment/>
      <protection/>
    </xf>
    <xf numFmtId="0" fontId="69" fillId="43" borderId="17" xfId="67" applyFont="1" applyFill="1" applyBorder="1" applyProtection="1">
      <alignment/>
      <protection/>
    </xf>
    <xf numFmtId="169" fontId="0" fillId="0" borderId="15" xfId="0" applyNumberFormat="1" applyFill="1" applyBorder="1" applyAlignment="1">
      <alignment/>
    </xf>
    <xf numFmtId="0" fontId="21" fillId="0" borderId="0" xfId="0" applyFont="1" applyAlignment="1">
      <alignment/>
    </xf>
    <xf numFmtId="166" fontId="0" fillId="0" borderId="0" xfId="0" applyNumberFormat="1" applyFill="1" applyBorder="1" applyAlignment="1">
      <alignment/>
    </xf>
    <xf numFmtId="10" fontId="0" fillId="0" borderId="67" xfId="74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169" fontId="0" fillId="33" borderId="15" xfId="0" applyNumberFormat="1" applyFill="1" applyBorder="1" applyAlignment="1" applyProtection="1">
      <alignment/>
      <protection locked="0"/>
    </xf>
    <xf numFmtId="0" fontId="68" fillId="40" borderId="0" xfId="67" applyFont="1" applyFill="1" applyBorder="1" applyAlignment="1" applyProtection="1">
      <alignment horizontal="left"/>
      <protection/>
    </xf>
    <xf numFmtId="0" fontId="62" fillId="0" borderId="0" xfId="67" applyFont="1" applyProtection="1">
      <alignment/>
      <protection/>
    </xf>
    <xf numFmtId="0" fontId="67" fillId="0" borderId="0" xfId="67" applyFont="1" applyProtection="1">
      <alignment/>
      <protection/>
    </xf>
    <xf numFmtId="0" fontId="62" fillId="0" borderId="0" xfId="67" applyProtection="1">
      <alignment/>
      <protection/>
    </xf>
    <xf numFmtId="0" fontId="26" fillId="0" borderId="0" xfId="67" applyFont="1" applyProtection="1">
      <alignment/>
      <protection/>
    </xf>
    <xf numFmtId="0" fontId="68" fillId="40" borderId="63" xfId="67" applyFont="1" applyFill="1" applyBorder="1" applyAlignment="1" applyProtection="1">
      <alignment horizontal="left"/>
      <protection/>
    </xf>
    <xf numFmtId="0" fontId="68" fillId="40" borderId="64" xfId="67" applyFont="1" applyFill="1" applyBorder="1" applyAlignment="1" applyProtection="1">
      <alignment horizontal="left"/>
      <protection/>
    </xf>
    <xf numFmtId="0" fontId="30" fillId="46" borderId="59" xfId="67" applyFont="1" applyFill="1" applyBorder="1" applyAlignment="1" applyProtection="1">
      <alignment horizontal="center" vertical="center"/>
      <protection/>
    </xf>
    <xf numFmtId="0" fontId="30" fillId="46" borderId="58" xfId="67" applyFont="1" applyFill="1" applyBorder="1" applyAlignment="1" applyProtection="1">
      <alignment horizontal="center" vertical="center"/>
      <protection/>
    </xf>
    <xf numFmtId="0" fontId="67" fillId="40" borderId="63" xfId="67" applyFont="1" applyFill="1" applyBorder="1" applyProtection="1">
      <alignment/>
      <protection/>
    </xf>
    <xf numFmtId="14" fontId="67" fillId="40" borderId="64" xfId="67" applyNumberFormat="1" applyFont="1" applyFill="1" applyBorder="1" applyAlignment="1" applyProtection="1">
      <alignment horizontal="center"/>
      <protection/>
    </xf>
    <xf numFmtId="14" fontId="67" fillId="40" borderId="0" xfId="67" applyNumberFormat="1" applyFont="1" applyFill="1" applyBorder="1" applyAlignment="1" applyProtection="1">
      <alignment horizontal="center"/>
      <protection/>
    </xf>
    <xf numFmtId="0" fontId="26" fillId="0" borderId="17" xfId="67" applyFont="1" applyFill="1" applyBorder="1" applyProtection="1">
      <alignment/>
      <protection/>
    </xf>
    <xf numFmtId="0" fontId="67" fillId="40" borderId="65" xfId="67" applyFont="1" applyFill="1" applyBorder="1" applyProtection="1">
      <alignment/>
      <protection/>
    </xf>
    <xf numFmtId="0" fontId="83" fillId="0" borderId="74" xfId="67" applyFont="1" applyBorder="1" applyAlignment="1" applyProtection="1">
      <alignment horizontal="center"/>
      <protection/>
    </xf>
    <xf numFmtId="0" fontId="71" fillId="40" borderId="66" xfId="67" applyFont="1" applyFill="1" applyBorder="1" applyAlignment="1" applyProtection="1">
      <alignment vertical="center"/>
      <protection/>
    </xf>
    <xf numFmtId="3" fontId="71" fillId="40" borderId="66" xfId="67" applyNumberFormat="1" applyFont="1" applyFill="1" applyBorder="1" applyAlignment="1" applyProtection="1">
      <alignment vertical="center"/>
      <protection/>
    </xf>
    <xf numFmtId="3" fontId="84" fillId="40" borderId="66" xfId="67" applyNumberFormat="1" applyFont="1" applyFill="1" applyBorder="1" applyAlignment="1" applyProtection="1">
      <alignment vertical="center" wrapText="1"/>
      <protection/>
    </xf>
    <xf numFmtId="0" fontId="30" fillId="46" borderId="17" xfId="67" applyFont="1" applyFill="1" applyBorder="1" applyProtection="1">
      <alignment/>
      <protection/>
    </xf>
    <xf numFmtId="1" fontId="69" fillId="46" borderId="17" xfId="67" applyNumberFormat="1" applyFont="1" applyFill="1" applyBorder="1" applyProtection="1">
      <alignment/>
      <protection/>
    </xf>
    <xf numFmtId="0" fontId="30" fillId="25" borderId="17" xfId="67" applyFont="1" applyFill="1" applyBorder="1" applyProtection="1">
      <alignment/>
      <protection/>
    </xf>
    <xf numFmtId="1" fontId="69" fillId="25" borderId="17" xfId="67" applyNumberFormat="1" applyFont="1" applyFill="1" applyBorder="1" applyProtection="1">
      <alignment/>
      <protection/>
    </xf>
    <xf numFmtId="0" fontId="72" fillId="40" borderId="17" xfId="67" applyFont="1" applyFill="1" applyBorder="1" applyAlignment="1" applyProtection="1">
      <alignment vertical="center"/>
      <protection/>
    </xf>
    <xf numFmtId="3" fontId="73" fillId="40" borderId="17" xfId="67" applyNumberFormat="1" applyFont="1" applyFill="1" applyBorder="1" applyProtection="1">
      <alignment/>
      <protection/>
    </xf>
    <xf numFmtId="0" fontId="26" fillId="0" borderId="0" xfId="67" applyFont="1" applyFill="1" applyBorder="1" applyProtection="1">
      <alignment/>
      <protection/>
    </xf>
    <xf numFmtId="0" fontId="26" fillId="0" borderId="0" xfId="67" applyFont="1" applyFill="1" applyBorder="1" applyAlignment="1" applyProtection="1">
      <alignment vertical="center"/>
      <protection/>
    </xf>
    <xf numFmtId="0" fontId="62" fillId="0" borderId="0" xfId="67" applyFont="1" applyFill="1" applyBorder="1" applyAlignment="1" applyProtection="1">
      <alignment vertical="center"/>
      <protection/>
    </xf>
    <xf numFmtId="0" fontId="62" fillId="0" borderId="0" xfId="67" applyFont="1" applyFill="1" applyBorder="1" applyProtection="1">
      <alignment/>
      <protection/>
    </xf>
    <xf numFmtId="0" fontId="72" fillId="20" borderId="17" xfId="67" applyFont="1" applyFill="1" applyBorder="1" applyAlignment="1" applyProtection="1">
      <alignment vertical="center"/>
      <protection/>
    </xf>
    <xf numFmtId="3" fontId="73" fillId="15" borderId="17" xfId="67" applyNumberFormat="1" applyFont="1" applyFill="1" applyBorder="1" applyProtection="1">
      <alignment/>
      <protection/>
    </xf>
    <xf numFmtId="3" fontId="73" fillId="15" borderId="17" xfId="67" applyNumberFormat="1" applyFont="1" applyFill="1" applyBorder="1" applyProtection="1">
      <alignment/>
      <protection/>
    </xf>
    <xf numFmtId="0" fontId="25" fillId="0" borderId="0" xfId="67" applyFont="1" applyFill="1" applyBorder="1" applyProtection="1">
      <alignment/>
      <protection/>
    </xf>
    <xf numFmtId="3" fontId="73" fillId="39" borderId="17" xfId="67" applyNumberFormat="1" applyFont="1" applyFill="1" applyBorder="1" applyProtection="1">
      <alignment/>
      <protection/>
    </xf>
    <xf numFmtId="3" fontId="73" fillId="39" borderId="17" xfId="67" applyNumberFormat="1" applyFont="1" applyFill="1" applyBorder="1" applyProtection="1">
      <alignment/>
      <protection/>
    </xf>
    <xf numFmtId="0" fontId="74" fillId="0" borderId="0" xfId="67" applyFont="1" applyFill="1" applyBorder="1" applyProtection="1">
      <alignment/>
      <protection/>
    </xf>
    <xf numFmtId="0" fontId="25" fillId="0" borderId="0" xfId="67" applyFont="1" applyFill="1" applyProtection="1">
      <alignment/>
      <protection/>
    </xf>
    <xf numFmtId="3" fontId="68" fillId="39" borderId="17" xfId="67" applyNumberFormat="1" applyFont="1" applyFill="1" applyBorder="1" applyProtection="1">
      <alignment/>
      <protection/>
    </xf>
    <xf numFmtId="0" fontId="26" fillId="0" borderId="0" xfId="67" applyFont="1" applyFill="1" applyProtection="1">
      <alignment/>
      <protection/>
    </xf>
    <xf numFmtId="0" fontId="71" fillId="0" borderId="17" xfId="67" applyFont="1" applyFill="1" applyBorder="1" applyAlignment="1" applyProtection="1">
      <alignment vertical="center"/>
      <protection locked="0"/>
    </xf>
    <xf numFmtId="3" fontId="26" fillId="0" borderId="17" xfId="67" applyNumberFormat="1" applyFont="1" applyFill="1" applyBorder="1" applyProtection="1">
      <alignment/>
      <protection locked="0"/>
    </xf>
    <xf numFmtId="3" fontId="62" fillId="0" borderId="17" xfId="67" applyNumberFormat="1" applyFont="1" applyFill="1" applyBorder="1" applyProtection="1">
      <alignment/>
      <protection locked="0"/>
    </xf>
    <xf numFmtId="0" fontId="71" fillId="4" borderId="17" xfId="67" applyFont="1" applyFill="1" applyBorder="1" applyAlignment="1" applyProtection="1">
      <alignment vertical="center"/>
      <protection locked="0"/>
    </xf>
    <xf numFmtId="3" fontId="62" fillId="4" borderId="17" xfId="67" applyNumberFormat="1" applyFont="1" applyFill="1" applyBorder="1" applyProtection="1">
      <alignment/>
      <protection locked="0"/>
    </xf>
    <xf numFmtId="0" fontId="25" fillId="4" borderId="17" xfId="67" applyFont="1" applyFill="1" applyBorder="1" applyAlignment="1" applyProtection="1">
      <alignment vertical="center"/>
      <protection locked="0"/>
    </xf>
    <xf numFmtId="0" fontId="27" fillId="4" borderId="17" xfId="67" applyFont="1" applyFill="1" applyBorder="1" applyAlignment="1" applyProtection="1">
      <alignment vertical="center"/>
      <protection locked="0"/>
    </xf>
    <xf numFmtId="0" fontId="26" fillId="4" borderId="17" xfId="67" applyFont="1" applyFill="1" applyBorder="1" applyAlignment="1" applyProtection="1">
      <alignment vertical="center"/>
      <protection locked="0"/>
    </xf>
    <xf numFmtId="3" fontId="74" fillId="0" borderId="17" xfId="67" applyNumberFormat="1" applyFont="1" applyFill="1" applyBorder="1" applyProtection="1">
      <alignment/>
      <protection locked="0"/>
    </xf>
    <xf numFmtId="3" fontId="74" fillId="4" borderId="17" xfId="67" applyNumberFormat="1" applyFont="1" applyFill="1" applyBorder="1" applyProtection="1">
      <alignment/>
      <protection locked="0"/>
    </xf>
    <xf numFmtId="0" fontId="72" fillId="0" borderId="17" xfId="67" applyFont="1" applyFill="1" applyBorder="1" applyAlignment="1" applyProtection="1">
      <alignment vertical="center"/>
      <protection locked="0"/>
    </xf>
    <xf numFmtId="3" fontId="74" fillId="0" borderId="17" xfId="67" applyNumberFormat="1" applyFont="1" applyFill="1" applyBorder="1" applyProtection="1">
      <alignment/>
      <protection locked="0"/>
    </xf>
    <xf numFmtId="0" fontId="30" fillId="0" borderId="54" xfId="67" applyFont="1" applyBorder="1" applyAlignment="1" applyProtection="1">
      <alignment horizontal="center"/>
      <protection/>
    </xf>
    <xf numFmtId="0" fontId="83" fillId="0" borderId="17" xfId="67" applyFont="1" applyBorder="1" applyAlignment="1" applyProtection="1">
      <alignment horizontal="center"/>
      <protection/>
    </xf>
    <xf numFmtId="0" fontId="62" fillId="0" borderId="68" xfId="67" applyFont="1" applyBorder="1" applyProtection="1">
      <alignment/>
      <protection/>
    </xf>
    <xf numFmtId="0" fontId="62" fillId="0" borderId="58" xfId="67" applyBorder="1" applyProtection="1">
      <alignment/>
      <protection/>
    </xf>
    <xf numFmtId="0" fontId="71" fillId="40" borderId="67" xfId="67" applyFont="1" applyFill="1" applyBorder="1" applyAlignment="1" applyProtection="1">
      <alignment vertical="center"/>
      <protection/>
    </xf>
    <xf numFmtId="3" fontId="71" fillId="40" borderId="67" xfId="67" applyNumberFormat="1" applyFont="1" applyFill="1" applyBorder="1" applyAlignment="1" applyProtection="1">
      <alignment vertical="center"/>
      <protection/>
    </xf>
    <xf numFmtId="0" fontId="71" fillId="40" borderId="66" xfId="67" applyFont="1" applyFill="1" applyBorder="1" applyAlignment="1" applyProtection="1">
      <alignment vertical="center" wrapText="1"/>
      <protection/>
    </xf>
    <xf numFmtId="0" fontId="71" fillId="38" borderId="17" xfId="67" applyFont="1" applyFill="1" applyBorder="1" applyAlignment="1" applyProtection="1">
      <alignment vertical="center"/>
      <protection/>
    </xf>
    <xf numFmtId="3" fontId="62" fillId="38" borderId="17" xfId="67" applyNumberFormat="1" applyFont="1" applyFill="1" applyBorder="1" applyProtection="1">
      <alignment/>
      <protection/>
    </xf>
    <xf numFmtId="3" fontId="25" fillId="40" borderId="17" xfId="67" applyNumberFormat="1" applyFont="1" applyFill="1" applyBorder="1" applyProtection="1">
      <alignment/>
      <protection/>
    </xf>
    <xf numFmtId="0" fontId="71" fillId="20" borderId="68" xfId="67" applyFont="1" applyFill="1" applyBorder="1" applyAlignment="1" applyProtection="1">
      <alignment vertical="center"/>
      <protection/>
    </xf>
    <xf numFmtId="0" fontId="71" fillId="20" borderId="58" xfId="67" applyFont="1" applyFill="1" applyBorder="1" applyAlignment="1" applyProtection="1">
      <alignment vertical="center"/>
      <protection/>
    </xf>
    <xf numFmtId="3" fontId="62" fillId="20" borderId="17" xfId="67" applyNumberFormat="1" applyFont="1" applyFill="1" applyBorder="1" applyProtection="1">
      <alignment/>
      <protection/>
    </xf>
    <xf numFmtId="3" fontId="25" fillId="20" borderId="17" xfId="67" applyNumberFormat="1" applyFont="1" applyFill="1" applyBorder="1" applyProtection="1">
      <alignment/>
      <protection/>
    </xf>
    <xf numFmtId="0" fontId="53" fillId="0" borderId="0" xfId="67" applyFont="1" applyProtection="1">
      <alignment/>
      <protection/>
    </xf>
    <xf numFmtId="0" fontId="70" fillId="0" borderId="0" xfId="67" applyFont="1" applyProtection="1">
      <alignment/>
      <protection/>
    </xf>
    <xf numFmtId="166" fontId="73" fillId="43" borderId="17" xfId="62" applyNumberFormat="1" applyFont="1" applyFill="1" applyBorder="1" applyAlignment="1" applyProtection="1">
      <alignment/>
      <protection/>
    </xf>
    <xf numFmtId="0" fontId="73" fillId="43" borderId="17" xfId="67" applyFont="1" applyFill="1" applyBorder="1" applyProtection="1">
      <alignment/>
      <protection/>
    </xf>
    <xf numFmtId="0" fontId="23" fillId="0" borderId="75" xfId="65" applyFont="1" applyBorder="1" applyAlignment="1">
      <alignment vertical="center" textRotation="90"/>
      <protection/>
    </xf>
    <xf numFmtId="3" fontId="38" fillId="0" borderId="17" xfId="0" applyNumberFormat="1" applyFont="1" applyBorder="1" applyAlignment="1" applyProtection="1">
      <alignment horizontal="center" vertical="center" wrapText="1"/>
      <protection/>
    </xf>
    <xf numFmtId="3" fontId="37" fillId="33" borderId="17" xfId="0" applyNumberFormat="1" applyFont="1" applyFill="1" applyBorder="1" applyAlignment="1" applyProtection="1">
      <alignment/>
      <protection locked="0"/>
    </xf>
    <xf numFmtId="3" fontId="38" fillId="32" borderId="17" xfId="0" applyNumberFormat="1" applyFont="1" applyFill="1" applyBorder="1" applyAlignment="1" applyProtection="1">
      <alignment/>
      <protection/>
    </xf>
    <xf numFmtId="3" fontId="38" fillId="30" borderId="17" xfId="0" applyNumberFormat="1" applyFont="1" applyFill="1" applyBorder="1" applyAlignment="1" applyProtection="1">
      <alignment/>
      <protection/>
    </xf>
    <xf numFmtId="3" fontId="37" fillId="0" borderId="17" xfId="0" applyNumberFormat="1" applyFont="1" applyBorder="1" applyAlignment="1" applyProtection="1">
      <alignment/>
      <protection/>
    </xf>
    <xf numFmtId="3" fontId="38" fillId="34" borderId="17" xfId="0" applyNumberFormat="1" applyFont="1" applyFill="1" applyBorder="1" applyAlignment="1" applyProtection="1">
      <alignment/>
      <protection/>
    </xf>
    <xf numFmtId="3" fontId="38" fillId="0" borderId="17" xfId="0" applyNumberFormat="1" applyFont="1" applyFill="1" applyBorder="1" applyAlignment="1" applyProtection="1">
      <alignment/>
      <protection/>
    </xf>
    <xf numFmtId="3" fontId="37" fillId="0" borderId="17" xfId="0" applyNumberFormat="1" applyFont="1" applyFill="1" applyBorder="1" applyAlignment="1" applyProtection="1">
      <alignment/>
      <protection locked="0"/>
    </xf>
    <xf numFmtId="3" fontId="38" fillId="33" borderId="17" xfId="0" applyNumberFormat="1" applyFont="1" applyFill="1" applyBorder="1" applyAlignment="1" applyProtection="1">
      <alignment/>
      <protection locked="0"/>
    </xf>
    <xf numFmtId="3" fontId="37" fillId="0" borderId="0" xfId="0" applyNumberFormat="1" applyFont="1" applyAlignment="1" applyProtection="1">
      <alignment/>
      <protection/>
    </xf>
    <xf numFmtId="0" fontId="68" fillId="40" borderId="0" xfId="67" applyFont="1" applyFill="1" applyBorder="1" applyAlignment="1" applyProtection="1">
      <alignment horizontal="left" wrapText="1"/>
      <protection/>
    </xf>
    <xf numFmtId="14" fontId="67" fillId="40" borderId="0" xfId="67" applyNumberFormat="1" applyFont="1" applyFill="1" applyBorder="1" applyAlignment="1" applyProtection="1">
      <alignment horizontal="center" wrapText="1"/>
      <protection/>
    </xf>
    <xf numFmtId="0" fontId="71" fillId="0" borderId="17" xfId="67" applyFont="1" applyFill="1" applyBorder="1" applyAlignment="1" applyProtection="1">
      <alignment vertical="center" wrapText="1"/>
      <protection locked="0"/>
    </xf>
    <xf numFmtId="0" fontId="71" fillId="4" borderId="17" xfId="67" applyFont="1" applyFill="1" applyBorder="1" applyAlignment="1" applyProtection="1">
      <alignment vertical="center" wrapText="1"/>
      <protection locked="0"/>
    </xf>
    <xf numFmtId="0" fontId="25" fillId="4" borderId="17" xfId="67" applyFont="1" applyFill="1" applyBorder="1" applyAlignment="1" applyProtection="1">
      <alignment vertical="center" wrapText="1"/>
      <protection locked="0"/>
    </xf>
    <xf numFmtId="0" fontId="62" fillId="0" borderId="0" xfId="67" applyAlignment="1" applyProtection="1">
      <alignment wrapText="1"/>
      <protection/>
    </xf>
    <xf numFmtId="0" fontId="62" fillId="0" borderId="17" xfId="67" applyFont="1" applyFill="1" applyBorder="1" applyProtection="1">
      <alignment/>
      <protection/>
    </xf>
    <xf numFmtId="3" fontId="38" fillId="0" borderId="17" xfId="0" applyNumberFormat="1" applyFont="1" applyBorder="1" applyAlignment="1" applyProtection="1">
      <alignment horizontal="right"/>
      <protection/>
    </xf>
    <xf numFmtId="3" fontId="37" fillId="33" borderId="17" xfId="0" applyNumberFormat="1" applyFont="1" applyFill="1" applyBorder="1" applyAlignment="1" applyProtection="1">
      <alignment wrapText="1"/>
      <protection locked="0"/>
    </xf>
    <xf numFmtId="3" fontId="38" fillId="32" borderId="17" xfId="0" applyNumberFormat="1" applyFont="1" applyFill="1" applyBorder="1" applyAlignment="1" applyProtection="1">
      <alignment wrapText="1"/>
      <protection/>
    </xf>
    <xf numFmtId="3" fontId="38" fillId="30" borderId="17" xfId="0" applyNumberFormat="1" applyFont="1" applyFill="1" applyBorder="1" applyAlignment="1" applyProtection="1">
      <alignment wrapText="1"/>
      <protection/>
    </xf>
    <xf numFmtId="3" fontId="37" fillId="0" borderId="17" xfId="0" applyNumberFormat="1" applyFont="1" applyBorder="1" applyAlignment="1" applyProtection="1">
      <alignment wrapText="1"/>
      <protection/>
    </xf>
    <xf numFmtId="3" fontId="37" fillId="0" borderId="17" xfId="0" applyNumberFormat="1" applyFont="1" applyFill="1" applyBorder="1" applyAlignment="1" applyProtection="1">
      <alignment wrapText="1"/>
      <protection/>
    </xf>
    <xf numFmtId="3" fontId="38" fillId="34" borderId="17" xfId="0" applyNumberFormat="1" applyFont="1" applyFill="1" applyBorder="1" applyAlignment="1" applyProtection="1">
      <alignment wrapText="1"/>
      <protection/>
    </xf>
    <xf numFmtId="3" fontId="38" fillId="0" borderId="17" xfId="0" applyNumberFormat="1" applyFont="1" applyFill="1" applyBorder="1" applyAlignment="1" applyProtection="1">
      <alignment wrapText="1"/>
      <protection/>
    </xf>
    <xf numFmtId="3" fontId="37" fillId="0" borderId="17" xfId="0" applyNumberFormat="1" applyFont="1" applyFill="1" applyBorder="1" applyAlignment="1" applyProtection="1">
      <alignment wrapText="1"/>
      <protection locked="0"/>
    </xf>
    <xf numFmtId="3" fontId="38" fillId="33" borderId="17" xfId="0" applyNumberFormat="1" applyFont="1" applyFill="1" applyBorder="1" applyAlignment="1" applyProtection="1">
      <alignment wrapText="1"/>
      <protection locked="0"/>
    </xf>
    <xf numFmtId="3" fontId="37" fillId="0" borderId="0" xfId="0" applyNumberFormat="1" applyFont="1" applyAlignment="1" applyProtection="1">
      <alignment wrapText="1"/>
      <protection/>
    </xf>
    <xf numFmtId="3" fontId="37" fillId="0" borderId="0" xfId="0" applyNumberFormat="1" applyFont="1" applyFill="1" applyAlignment="1" applyProtection="1">
      <alignment/>
      <protection/>
    </xf>
    <xf numFmtId="3" fontId="38" fillId="0" borderId="0" xfId="0" applyNumberFormat="1" applyFont="1" applyAlignment="1" applyProtection="1">
      <alignment/>
      <protection/>
    </xf>
    <xf numFmtId="3" fontId="85" fillId="0" borderId="17" xfId="0" applyNumberFormat="1" applyFont="1" applyBorder="1" applyAlignment="1" applyProtection="1">
      <alignment horizontal="center" vertical="center" wrapText="1"/>
      <protection/>
    </xf>
    <xf numFmtId="3" fontId="85" fillId="32" borderId="17" xfId="0" applyNumberFormat="1" applyFont="1" applyFill="1" applyBorder="1" applyAlignment="1" applyProtection="1">
      <alignment/>
      <protection/>
    </xf>
    <xf numFmtId="3" fontId="85" fillId="30" borderId="17" xfId="0" applyNumberFormat="1" applyFont="1" applyFill="1" applyBorder="1" applyAlignment="1" applyProtection="1">
      <alignment/>
      <protection/>
    </xf>
    <xf numFmtId="3" fontId="85" fillId="34" borderId="17" xfId="0" applyNumberFormat="1" applyFont="1" applyFill="1" applyBorder="1" applyAlignment="1" applyProtection="1">
      <alignment/>
      <protection/>
    </xf>
    <xf numFmtId="3" fontId="85" fillId="0" borderId="17" xfId="0" applyNumberFormat="1" applyFont="1" applyFill="1" applyBorder="1" applyAlignment="1" applyProtection="1">
      <alignment/>
      <protection/>
    </xf>
    <xf numFmtId="3" fontId="85" fillId="0" borderId="17" xfId="0" applyNumberFormat="1" applyFont="1" applyBorder="1" applyAlignment="1" applyProtection="1">
      <alignment horizontal="right"/>
      <protection/>
    </xf>
    <xf numFmtId="3" fontId="85" fillId="33" borderId="17" xfId="0" applyNumberFormat="1" applyFont="1" applyFill="1" applyBorder="1" applyAlignment="1" applyProtection="1">
      <alignment/>
      <protection locked="0"/>
    </xf>
    <xf numFmtId="3" fontId="85" fillId="0" borderId="17" xfId="0" applyNumberFormat="1" applyFont="1" applyFill="1" applyBorder="1" applyAlignment="1" applyProtection="1">
      <alignment/>
      <protection locked="0"/>
    </xf>
    <xf numFmtId="3" fontId="85" fillId="0" borderId="0" xfId="0" applyNumberFormat="1" applyFont="1" applyAlignment="1" applyProtection="1">
      <alignment/>
      <protection/>
    </xf>
    <xf numFmtId="10" fontId="37" fillId="0" borderId="17" xfId="0" applyNumberFormat="1" applyFont="1" applyBorder="1" applyAlignment="1" applyProtection="1">
      <alignment wrapText="1"/>
      <protection/>
    </xf>
    <xf numFmtId="3" fontId="85" fillId="0" borderId="17" xfId="0" applyNumberFormat="1" applyFont="1" applyBorder="1" applyAlignment="1" applyProtection="1">
      <alignment/>
      <protection/>
    </xf>
    <xf numFmtId="3" fontId="38" fillId="0" borderId="17" xfId="0" applyNumberFormat="1" applyFont="1" applyBorder="1" applyAlignment="1" applyProtection="1">
      <alignment wrapText="1"/>
      <protection/>
    </xf>
    <xf numFmtId="9" fontId="38" fillId="0" borderId="17" xfId="0" applyNumberFormat="1" applyFont="1" applyBorder="1" applyAlignment="1" applyProtection="1">
      <alignment wrapText="1"/>
      <protection/>
    </xf>
    <xf numFmtId="9" fontId="37" fillId="0" borderId="0" xfId="0" applyNumberFormat="1" applyFont="1" applyAlignment="1" applyProtection="1">
      <alignment/>
      <protection/>
    </xf>
    <xf numFmtId="3" fontId="38" fillId="47" borderId="17" xfId="0" applyNumberFormat="1" applyFont="1" applyFill="1" applyBorder="1" applyAlignment="1" applyProtection="1">
      <alignment/>
      <protection/>
    </xf>
    <xf numFmtId="3" fontId="38" fillId="47" borderId="17" xfId="0" applyNumberFormat="1" applyFont="1" applyFill="1" applyBorder="1" applyAlignment="1" applyProtection="1">
      <alignment wrapText="1"/>
      <protection/>
    </xf>
    <xf numFmtId="9" fontId="38" fillId="40" borderId="17" xfId="0" applyNumberFormat="1" applyFont="1" applyFill="1" applyBorder="1" applyAlignment="1" applyProtection="1">
      <alignment/>
      <protection/>
    </xf>
    <xf numFmtId="9" fontId="38" fillId="40" borderId="17" xfId="0" applyNumberFormat="1" applyFont="1" applyFill="1" applyBorder="1" applyAlignment="1" applyProtection="1">
      <alignment wrapText="1"/>
      <protection/>
    </xf>
    <xf numFmtId="9" fontId="85" fillId="40" borderId="17" xfId="0" applyNumberFormat="1" applyFont="1" applyFill="1" applyBorder="1" applyAlignment="1" applyProtection="1">
      <alignment/>
      <protection/>
    </xf>
    <xf numFmtId="3" fontId="35" fillId="0" borderId="17" xfId="0" applyNumberFormat="1" applyFont="1" applyFill="1" applyBorder="1" applyAlignment="1" applyProtection="1">
      <alignment horizontal="right" wrapText="1"/>
      <protection/>
    </xf>
    <xf numFmtId="175" fontId="35" fillId="0" borderId="17" xfId="0" applyNumberFormat="1" applyFont="1" applyFill="1" applyBorder="1" applyAlignment="1" applyProtection="1">
      <alignment horizontal="right" wrapText="1"/>
      <protection/>
    </xf>
    <xf numFmtId="183" fontId="35" fillId="0" borderId="17" xfId="0" applyNumberFormat="1" applyFont="1" applyFill="1" applyBorder="1" applyAlignment="1" applyProtection="1">
      <alignment horizontal="right" wrapText="1"/>
      <protection/>
    </xf>
    <xf numFmtId="0" fontId="35" fillId="0" borderId="17" xfId="0" applyFont="1" applyFill="1" applyBorder="1" applyAlignment="1" applyProtection="1">
      <alignment horizontal="right" wrapText="1"/>
      <protection/>
    </xf>
    <xf numFmtId="176" fontId="35" fillId="0" borderId="0" xfId="0" applyNumberFormat="1" applyFont="1" applyFill="1" applyBorder="1" applyAlignment="1" applyProtection="1">
      <alignment horizontal="right" wrapText="1"/>
      <protection/>
    </xf>
    <xf numFmtId="177" fontId="35" fillId="0" borderId="0" xfId="0" applyNumberFormat="1" applyFont="1" applyFill="1" applyBorder="1" applyAlignment="1" applyProtection="1">
      <alignment horizontal="right" wrapText="1"/>
      <protection/>
    </xf>
    <xf numFmtId="178" fontId="35" fillId="0" borderId="0" xfId="0" applyNumberFormat="1" applyFont="1" applyFill="1" applyBorder="1" applyAlignment="1" applyProtection="1">
      <alignment horizontal="right" wrapText="1"/>
      <protection/>
    </xf>
    <xf numFmtId="180" fontId="35" fillId="0" borderId="0" xfId="0" applyNumberFormat="1" applyFont="1" applyFill="1" applyBorder="1" applyAlignment="1" applyProtection="1">
      <alignment horizontal="right" wrapText="1"/>
      <protection/>
    </xf>
    <xf numFmtId="179" fontId="35" fillId="0" borderId="0" xfId="0" applyNumberFormat="1" applyFont="1" applyFill="1" applyBorder="1" applyAlignment="1" applyProtection="1">
      <alignment horizontal="right" wrapText="1"/>
      <protection/>
    </xf>
    <xf numFmtId="3" fontId="35" fillId="44" borderId="17" xfId="0" applyNumberFormat="1" applyFont="1" applyFill="1" applyBorder="1" applyAlignment="1" applyProtection="1">
      <alignment horizontal="right" wrapText="1"/>
      <protection/>
    </xf>
    <xf numFmtId="3" fontId="35" fillId="0" borderId="17" xfId="57" applyNumberFormat="1" applyFont="1" applyFill="1" applyBorder="1" applyAlignment="1" applyProtection="1">
      <alignment horizontal="right" wrapText="1"/>
      <protection/>
    </xf>
    <xf numFmtId="175" fontId="35" fillId="0" borderId="17" xfId="0" applyNumberFormat="1" applyFont="1" applyBorder="1" applyAlignment="1">
      <alignment wrapText="1"/>
    </xf>
    <xf numFmtId="0" fontId="35" fillId="0" borderId="17" xfId="0" applyFont="1" applyFill="1" applyBorder="1" applyAlignment="1" applyProtection="1">
      <alignment horizontal="left" wrapText="1"/>
      <protection/>
    </xf>
    <xf numFmtId="0" fontId="35" fillId="0" borderId="17" xfId="57" applyFont="1" applyFill="1" applyBorder="1" applyAlignment="1" applyProtection="1">
      <alignment horizontal="left" wrapText="1"/>
      <protection/>
    </xf>
    <xf numFmtId="0" fontId="35" fillId="0" borderId="0" xfId="0" applyFont="1" applyAlignment="1">
      <alignment wrapText="1"/>
    </xf>
    <xf numFmtId="3" fontId="35" fillId="0" borderId="0" xfId="0" applyNumberFormat="1" applyFont="1" applyAlignment="1">
      <alignment wrapText="1"/>
    </xf>
    <xf numFmtId="0" fontId="35" fillId="0" borderId="0" xfId="0" applyFont="1" applyFill="1" applyAlignment="1">
      <alignment wrapText="1"/>
    </xf>
    <xf numFmtId="3" fontId="35" fillId="0" borderId="0" xfId="0" applyNumberFormat="1" applyFont="1" applyFill="1" applyAlignment="1">
      <alignment wrapText="1"/>
    </xf>
    <xf numFmtId="0" fontId="35" fillId="0" borderId="17" xfId="0" applyFont="1" applyBorder="1" applyAlignment="1">
      <alignment horizontal="center" wrapText="1"/>
    </xf>
    <xf numFmtId="0" fontId="35" fillId="44" borderId="17" xfId="0" applyFont="1" applyFill="1" applyBorder="1" applyAlignment="1" applyProtection="1">
      <alignment horizontal="left" wrapText="1"/>
      <protection/>
    </xf>
    <xf numFmtId="0" fontId="35" fillId="0" borderId="17" xfId="0" applyFont="1" applyFill="1" applyBorder="1" applyAlignment="1">
      <alignment horizontal="center" wrapText="1"/>
    </xf>
    <xf numFmtId="183" fontId="35" fillId="0" borderId="17" xfId="0" applyNumberFormat="1" applyFont="1" applyBorder="1" applyAlignment="1">
      <alignment wrapText="1"/>
    </xf>
    <xf numFmtId="3" fontId="35" fillId="0" borderId="17" xfId="0" applyNumberFormat="1" applyFont="1" applyBorder="1" applyAlignment="1">
      <alignment wrapText="1"/>
    </xf>
    <xf numFmtId="0" fontId="35" fillId="0" borderId="17" xfId="0" applyFont="1" applyBorder="1" applyAlignment="1">
      <alignment wrapText="1"/>
    </xf>
    <xf numFmtId="3" fontId="35" fillId="0" borderId="17" xfId="65" applyNumberFormat="1" applyFont="1" applyFill="1" applyBorder="1" applyAlignment="1" applyProtection="1">
      <alignment wrapText="1"/>
      <protection locked="0"/>
    </xf>
    <xf numFmtId="0" fontId="35" fillId="0" borderId="0" xfId="0" applyFont="1" applyBorder="1" applyAlignment="1">
      <alignment wrapText="1"/>
    </xf>
    <xf numFmtId="3" fontId="35" fillId="0" borderId="0" xfId="0" applyNumberFormat="1" applyFont="1" applyBorder="1" applyAlignment="1">
      <alignment wrapText="1"/>
    </xf>
    <xf numFmtId="0" fontId="35" fillId="0" borderId="17" xfId="0" applyFont="1" applyFill="1" applyBorder="1" applyAlignment="1">
      <alignment wrapText="1"/>
    </xf>
    <xf numFmtId="0" fontId="35" fillId="47" borderId="17" xfId="0" applyFont="1" applyFill="1" applyBorder="1" applyAlignment="1">
      <alignment wrapText="1"/>
    </xf>
    <xf numFmtId="0" fontId="35" fillId="0" borderId="0" xfId="0" applyFont="1" applyFill="1" applyAlignment="1">
      <alignment horizontal="center" wrapText="1"/>
    </xf>
    <xf numFmtId="0" fontId="35" fillId="0" borderId="0" xfId="0" applyFont="1" applyAlignment="1">
      <alignment horizontal="center" wrapText="1"/>
    </xf>
    <xf numFmtId="3" fontId="35" fillId="0" borderId="0" xfId="0" applyNumberFormat="1" applyFont="1" applyFill="1" applyBorder="1" applyAlignment="1" applyProtection="1">
      <alignment horizontal="right" wrapText="1"/>
      <protection/>
    </xf>
    <xf numFmtId="3" fontId="35" fillId="0" borderId="0" xfId="57" applyNumberFormat="1" applyFont="1" applyFill="1" applyBorder="1" applyAlignment="1" applyProtection="1">
      <alignment horizontal="right" wrapText="1"/>
      <protection/>
    </xf>
    <xf numFmtId="3" fontId="35" fillId="0" borderId="0" xfId="0" applyNumberFormat="1" applyFont="1" applyFill="1" applyBorder="1" applyAlignment="1">
      <alignment wrapText="1"/>
    </xf>
    <xf numFmtId="175" fontId="35" fillId="44" borderId="17" xfId="0" applyNumberFormat="1" applyFont="1" applyFill="1" applyBorder="1" applyAlignment="1" applyProtection="1">
      <alignment horizontal="right" wrapText="1"/>
      <protection/>
    </xf>
    <xf numFmtId="175" fontId="35" fillId="47" borderId="17" xfId="0" applyNumberFormat="1" applyFont="1" applyFill="1" applyBorder="1" applyAlignment="1">
      <alignment wrapText="1"/>
    </xf>
    <xf numFmtId="175" fontId="35" fillId="0" borderId="17" xfId="0" applyNumberFormat="1" applyFont="1" applyFill="1" applyBorder="1" applyAlignment="1">
      <alignment wrapText="1"/>
    </xf>
    <xf numFmtId="175" fontId="35" fillId="0" borderId="0" xfId="0" applyNumberFormat="1" applyFont="1" applyFill="1" applyAlignment="1">
      <alignment wrapText="1"/>
    </xf>
    <xf numFmtId="175" fontId="35" fillId="0" borderId="0" xfId="0" applyNumberFormat="1" applyFont="1" applyAlignment="1">
      <alignment wrapText="1"/>
    </xf>
    <xf numFmtId="42" fontId="35" fillId="0" borderId="17" xfId="0" applyNumberFormat="1" applyFont="1" applyFill="1" applyBorder="1" applyAlignment="1" applyProtection="1">
      <alignment horizontal="right" wrapText="1"/>
      <protection/>
    </xf>
    <xf numFmtId="42" fontId="35" fillId="0" borderId="17" xfId="0" applyNumberFormat="1" applyFont="1" applyBorder="1" applyAlignment="1">
      <alignment wrapText="1"/>
    </xf>
    <xf numFmtId="42" fontId="35" fillId="47" borderId="17" xfId="0" applyNumberFormat="1" applyFont="1" applyFill="1" applyBorder="1" applyAlignment="1">
      <alignment wrapText="1"/>
    </xf>
    <xf numFmtId="42" fontId="35" fillId="0" borderId="17" xfId="0" applyNumberFormat="1" applyFont="1" applyFill="1" applyBorder="1" applyAlignment="1">
      <alignment wrapText="1"/>
    </xf>
    <xf numFmtId="42" fontId="35" fillId="0" borderId="0" xfId="0" applyNumberFormat="1" applyFont="1" applyFill="1" applyAlignment="1">
      <alignment wrapText="1"/>
    </xf>
    <xf numFmtId="42" fontId="35" fillId="0" borderId="0" xfId="0" applyNumberFormat="1" applyFont="1" applyAlignment="1">
      <alignment wrapText="1"/>
    </xf>
    <xf numFmtId="0" fontId="35" fillId="48" borderId="17" xfId="0" applyFont="1" applyFill="1" applyBorder="1" applyAlignment="1">
      <alignment horizontal="center" wrapText="1"/>
    </xf>
    <xf numFmtId="0" fontId="35" fillId="48" borderId="17" xfId="0" applyFont="1" applyFill="1" applyBorder="1" applyAlignment="1">
      <alignment wrapText="1"/>
    </xf>
    <xf numFmtId="3" fontId="35" fillId="0" borderId="17" xfId="0" applyNumberFormat="1" applyFont="1" applyFill="1" applyBorder="1" applyAlignment="1">
      <alignment wrapText="1"/>
    </xf>
    <xf numFmtId="3" fontId="26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6" fillId="0" borderId="17" xfId="0" applyNumberFormat="1" applyFont="1" applyBorder="1" applyAlignment="1">
      <alignment/>
    </xf>
    <xf numFmtId="3" fontId="26" fillId="0" borderId="17" xfId="0" applyNumberFormat="1" applyFont="1" applyBorder="1" applyAlignment="1">
      <alignment horizontal="center"/>
    </xf>
    <xf numFmtId="3" fontId="26" fillId="0" borderId="17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3" fontId="39" fillId="0" borderId="17" xfId="0" applyNumberFormat="1" applyFont="1" applyBorder="1" applyAlignment="1">
      <alignment/>
    </xf>
    <xf numFmtId="3" fontId="39" fillId="0" borderId="17" xfId="0" applyNumberFormat="1" applyFont="1" applyBorder="1" applyAlignment="1">
      <alignment/>
    </xf>
    <xf numFmtId="3" fontId="35" fillId="44" borderId="0" xfId="0" applyNumberFormat="1" applyFont="1" applyFill="1" applyBorder="1" applyAlignment="1" applyProtection="1">
      <alignment horizontal="right" wrapText="1"/>
      <protection/>
    </xf>
    <xf numFmtId="3" fontId="35" fillId="0" borderId="0" xfId="0" applyNumberFormat="1" applyFont="1" applyFill="1" applyBorder="1" applyAlignment="1" applyProtection="1">
      <alignment horizontal="left" wrapText="1"/>
      <protection/>
    </xf>
    <xf numFmtId="3" fontId="35" fillId="44" borderId="0" xfId="0" applyNumberFormat="1" applyFont="1" applyFill="1" applyBorder="1" applyAlignment="1" applyProtection="1">
      <alignment horizontal="left" wrapText="1"/>
      <protection/>
    </xf>
    <xf numFmtId="175" fontId="35" fillId="0" borderId="0" xfId="0" applyNumberFormat="1" applyFont="1" applyBorder="1" applyAlignment="1">
      <alignment wrapText="1"/>
    </xf>
    <xf numFmtId="3" fontId="26" fillId="0" borderId="17" xfId="0" applyNumberFormat="1" applyFont="1" applyFill="1" applyBorder="1" applyAlignment="1">
      <alignment/>
    </xf>
    <xf numFmtId="3" fontId="26" fillId="0" borderId="17" xfId="0" applyNumberFormat="1" applyFont="1" applyFill="1" applyBorder="1" applyAlignment="1">
      <alignment/>
    </xf>
    <xf numFmtId="3" fontId="26" fillId="0" borderId="0" xfId="0" applyNumberFormat="1" applyFont="1" applyFill="1" applyAlignment="1">
      <alignment/>
    </xf>
    <xf numFmtId="3" fontId="39" fillId="0" borderId="17" xfId="0" applyNumberFormat="1" applyFont="1" applyFill="1" applyBorder="1" applyAlignment="1">
      <alignment/>
    </xf>
    <xf numFmtId="3" fontId="39" fillId="0" borderId="17" xfId="0" applyNumberFormat="1" applyFont="1" applyFill="1" applyBorder="1" applyAlignment="1">
      <alignment/>
    </xf>
    <xf numFmtId="3" fontId="39" fillId="0" borderId="0" xfId="0" applyNumberFormat="1" applyFont="1" applyFill="1" applyAlignment="1">
      <alignment/>
    </xf>
    <xf numFmtId="175" fontId="35" fillId="0" borderId="0" xfId="0" applyNumberFormat="1" applyFont="1" applyFill="1" applyBorder="1" applyAlignment="1" applyProtection="1">
      <alignment horizontal="right" wrapText="1"/>
      <protection/>
    </xf>
    <xf numFmtId="175" fontId="26" fillId="0" borderId="0" xfId="0" applyNumberFormat="1" applyFont="1" applyFill="1" applyBorder="1" applyAlignment="1">
      <alignment horizontal="left" vertical="center" wrapText="1"/>
    </xf>
    <xf numFmtId="175" fontId="35" fillId="48" borderId="17" xfId="0" applyNumberFormat="1" applyFont="1" applyFill="1" applyBorder="1" applyAlignment="1">
      <alignment wrapText="1"/>
    </xf>
    <xf numFmtId="42" fontId="35" fillId="48" borderId="17" xfId="0" applyNumberFormat="1" applyFont="1" applyFill="1" applyBorder="1" applyAlignment="1">
      <alignment wrapText="1"/>
    </xf>
    <xf numFmtId="3" fontId="35" fillId="0" borderId="17" xfId="0" applyNumberFormat="1" applyFont="1" applyFill="1" applyBorder="1" applyAlignment="1">
      <alignment horizontal="center" wrapText="1"/>
    </xf>
    <xf numFmtId="175" fontId="35" fillId="0" borderId="17" xfId="0" applyNumberFormat="1" applyFont="1" applyFill="1" applyBorder="1" applyAlignment="1">
      <alignment horizontal="center" wrapText="1"/>
    </xf>
    <xf numFmtId="42" fontId="35" fillId="0" borderId="17" xfId="0" applyNumberFormat="1" applyFont="1" applyFill="1" applyBorder="1" applyAlignment="1">
      <alignment horizontal="center" wrapText="1"/>
    </xf>
    <xf numFmtId="0" fontId="35" fillId="38" borderId="17" xfId="0" applyFont="1" applyFill="1" applyBorder="1" applyAlignment="1">
      <alignment wrapText="1"/>
    </xf>
    <xf numFmtId="175" fontId="35" fillId="38" borderId="17" xfId="0" applyNumberFormat="1" applyFont="1" applyFill="1" applyBorder="1" applyAlignment="1">
      <alignment wrapText="1"/>
    </xf>
    <xf numFmtId="42" fontId="35" fillId="38" borderId="17" xfId="0" applyNumberFormat="1" applyFont="1" applyFill="1" applyBorder="1" applyAlignment="1">
      <alignment wrapText="1"/>
    </xf>
    <xf numFmtId="175" fontId="35" fillId="0" borderId="17" xfId="65" applyNumberFormat="1" applyFont="1" applyFill="1" applyBorder="1" applyAlignment="1" applyProtection="1">
      <alignment wrapText="1"/>
      <protection locked="0"/>
    </xf>
    <xf numFmtId="42" fontId="35" fillId="0" borderId="17" xfId="65" applyNumberFormat="1" applyFont="1" applyFill="1" applyBorder="1" applyAlignment="1" applyProtection="1">
      <alignment wrapText="1"/>
      <protection locked="0"/>
    </xf>
    <xf numFmtId="10" fontId="35" fillId="0" borderId="17" xfId="65" applyNumberFormat="1" applyFont="1" applyFill="1" applyBorder="1" applyAlignment="1" applyProtection="1">
      <alignment wrapText="1"/>
      <protection locked="0"/>
    </xf>
    <xf numFmtId="0" fontId="35" fillId="38" borderId="17" xfId="0" applyFont="1" applyFill="1" applyBorder="1" applyAlignment="1">
      <alignment horizontal="center" wrapText="1"/>
    </xf>
    <xf numFmtId="42" fontId="35" fillId="0" borderId="17" xfId="65" applyNumberFormat="1" applyFont="1" applyFill="1" applyBorder="1" applyAlignment="1" applyProtection="1">
      <alignment horizontal="center" wrapText="1"/>
      <protection locked="0"/>
    </xf>
    <xf numFmtId="10" fontId="35" fillId="0" borderId="17" xfId="65" applyNumberFormat="1" applyFont="1" applyFill="1" applyBorder="1" applyAlignment="1" applyProtection="1">
      <alignment horizontal="center" wrapText="1"/>
      <protection locked="0"/>
    </xf>
    <xf numFmtId="175" fontId="35" fillId="0" borderId="0" xfId="0" applyNumberFormat="1" applyFont="1" applyFill="1" applyBorder="1" applyAlignment="1">
      <alignment wrapText="1"/>
    </xf>
    <xf numFmtId="3" fontId="35" fillId="0" borderId="0" xfId="65" applyNumberFormat="1" applyFont="1" applyFill="1" applyBorder="1" applyAlignment="1" applyProtection="1">
      <alignment horizontal="center" wrapText="1"/>
      <protection locked="0"/>
    </xf>
    <xf numFmtId="10" fontId="35" fillId="0" borderId="0" xfId="65" applyNumberFormat="1" applyFont="1" applyFill="1" applyBorder="1" applyAlignment="1" applyProtection="1">
      <alignment horizontal="center" wrapText="1"/>
      <protection locked="0"/>
    </xf>
    <xf numFmtId="3" fontId="35" fillId="0" borderId="0" xfId="65" applyNumberFormat="1" applyFont="1" applyFill="1" applyBorder="1" applyAlignment="1" applyProtection="1">
      <alignment wrapText="1"/>
      <protection locked="0"/>
    </xf>
    <xf numFmtId="3" fontId="86" fillId="33" borderId="17" xfId="0" applyNumberFormat="1" applyFont="1" applyFill="1" applyBorder="1" applyAlignment="1" applyProtection="1">
      <alignment/>
      <protection locked="0"/>
    </xf>
    <xf numFmtId="3" fontId="69" fillId="39" borderId="17" xfId="67" applyNumberFormat="1" applyFont="1" applyFill="1" applyBorder="1" applyProtection="1">
      <alignment/>
      <protection/>
    </xf>
    <xf numFmtId="0" fontId="33" fillId="0" borderId="0" xfId="67" applyFont="1" applyFill="1" applyProtection="1">
      <alignment/>
      <protection/>
    </xf>
    <xf numFmtId="3" fontId="33" fillId="0" borderId="0" xfId="67" applyNumberFormat="1" applyFont="1" applyFill="1" applyProtection="1">
      <alignment/>
      <protection/>
    </xf>
    <xf numFmtId="0" fontId="78" fillId="0" borderId="0" xfId="67" applyFont="1" applyFill="1" applyProtection="1">
      <alignment/>
      <protection/>
    </xf>
    <xf numFmtId="3" fontId="78" fillId="0" borderId="17" xfId="67" applyNumberFormat="1" applyFont="1" applyFill="1" applyBorder="1" applyProtection="1">
      <alignment/>
      <protection locked="0"/>
    </xf>
    <xf numFmtId="3" fontId="78" fillId="38" borderId="58" xfId="67" applyNumberFormat="1" applyFont="1" applyFill="1" applyBorder="1" applyProtection="1">
      <alignment/>
      <protection/>
    </xf>
    <xf numFmtId="3" fontId="69" fillId="38" borderId="17" xfId="67" applyNumberFormat="1" applyFont="1" applyFill="1" applyBorder="1" applyProtection="1">
      <alignment/>
      <protection/>
    </xf>
    <xf numFmtId="0" fontId="33" fillId="0" borderId="0" xfId="67" applyFont="1" applyProtection="1">
      <alignment/>
      <protection/>
    </xf>
    <xf numFmtId="0" fontId="78" fillId="0" borderId="0" xfId="67" applyFont="1" applyProtection="1">
      <alignment/>
      <protection/>
    </xf>
    <xf numFmtId="3" fontId="78" fillId="0" borderId="54" xfId="67" applyNumberFormat="1" applyFont="1" applyFill="1" applyBorder="1" applyAlignment="1" applyProtection="1">
      <alignment horizontal="left"/>
      <protection/>
    </xf>
    <xf numFmtId="3" fontId="78" fillId="0" borderId="17" xfId="67" applyNumberFormat="1" applyFont="1" applyFill="1" applyBorder="1" applyAlignment="1" applyProtection="1">
      <alignment horizontal="right"/>
      <protection locked="0"/>
    </xf>
    <xf numFmtId="3" fontId="78" fillId="38" borderId="74" xfId="67" applyNumberFormat="1" applyFont="1" applyFill="1" applyBorder="1" applyProtection="1">
      <alignment/>
      <protection/>
    </xf>
    <xf numFmtId="3" fontId="78" fillId="38" borderId="17" xfId="67" applyNumberFormat="1" applyFont="1" applyFill="1" applyBorder="1" applyProtection="1">
      <alignment/>
      <protection/>
    </xf>
    <xf numFmtId="3" fontId="78" fillId="20" borderId="17" xfId="67" applyNumberFormat="1" applyFont="1" applyFill="1" applyBorder="1" applyProtection="1">
      <alignment/>
      <protection/>
    </xf>
    <xf numFmtId="3" fontId="69" fillId="20" borderId="17" xfId="67" applyNumberFormat="1" applyFont="1" applyFill="1" applyBorder="1" applyProtection="1">
      <alignment/>
      <protection/>
    </xf>
    <xf numFmtId="0" fontId="87" fillId="0" borderId="68" xfId="67" applyFont="1" applyFill="1" applyBorder="1" applyAlignment="1" applyProtection="1">
      <alignment vertical="center"/>
      <protection/>
    </xf>
    <xf numFmtId="0" fontId="87" fillId="44" borderId="17" xfId="67" applyFont="1" applyFill="1" applyBorder="1" applyAlignment="1" applyProtection="1">
      <alignment vertical="center"/>
      <protection locked="0"/>
    </xf>
    <xf numFmtId="3" fontId="78" fillId="41" borderId="17" xfId="67" applyNumberFormat="1" applyFont="1" applyFill="1" applyBorder="1" applyProtection="1">
      <alignment/>
      <protection/>
    </xf>
    <xf numFmtId="0" fontId="87" fillId="38" borderId="59" xfId="67" applyFont="1" applyFill="1" applyBorder="1" applyAlignment="1" applyProtection="1">
      <alignment vertical="center"/>
      <protection/>
    </xf>
    <xf numFmtId="0" fontId="87" fillId="38" borderId="68" xfId="67" applyFont="1" applyFill="1" applyBorder="1" applyAlignment="1" applyProtection="1">
      <alignment vertical="center"/>
      <protection/>
    </xf>
    <xf numFmtId="9" fontId="87" fillId="38" borderId="68" xfId="67" applyNumberFormat="1" applyFont="1" applyFill="1" applyBorder="1" applyAlignment="1" applyProtection="1">
      <alignment vertical="center"/>
      <protection/>
    </xf>
    <xf numFmtId="0" fontId="87" fillId="38" borderId="58" xfId="67" applyFont="1" applyFill="1" applyBorder="1" applyAlignment="1" applyProtection="1">
      <alignment vertical="center"/>
      <protection/>
    </xf>
    <xf numFmtId="3" fontId="87" fillId="38" borderId="17" xfId="62" applyNumberFormat="1" applyFont="1" applyFill="1" applyBorder="1" applyAlignment="1" applyProtection="1">
      <alignment/>
      <protection/>
    </xf>
    <xf numFmtId="3" fontId="88" fillId="42" borderId="66" xfId="67" applyNumberFormat="1" applyFont="1" applyFill="1" applyBorder="1" applyProtection="1">
      <alignment/>
      <protection/>
    </xf>
    <xf numFmtId="3" fontId="69" fillId="42" borderId="17" xfId="67" applyNumberFormat="1" applyFont="1" applyFill="1" applyBorder="1" applyProtection="1">
      <alignment/>
      <protection/>
    </xf>
    <xf numFmtId="3" fontId="40" fillId="38" borderId="58" xfId="67" applyNumberFormat="1" applyFont="1" applyFill="1" applyBorder="1" applyProtection="1">
      <alignment/>
      <protection/>
    </xf>
    <xf numFmtId="3" fontId="89" fillId="38" borderId="17" xfId="67" applyNumberFormat="1" applyFont="1" applyFill="1" applyBorder="1" applyProtection="1">
      <alignment/>
      <protection/>
    </xf>
    <xf numFmtId="0" fontId="88" fillId="40" borderId="59" xfId="67" applyFont="1" applyFill="1" applyBorder="1" applyAlignment="1" applyProtection="1">
      <alignment vertical="center"/>
      <protection/>
    </xf>
    <xf numFmtId="0" fontId="88" fillId="40" borderId="68" xfId="67" applyFont="1" applyFill="1" applyBorder="1" applyAlignment="1" applyProtection="1">
      <alignment vertical="center"/>
      <protection/>
    </xf>
    <xf numFmtId="0" fontId="88" fillId="40" borderId="58" xfId="67" applyFont="1" applyFill="1" applyBorder="1" applyAlignment="1" applyProtection="1">
      <alignment vertical="center"/>
      <protection/>
    </xf>
    <xf numFmtId="3" fontId="88" fillId="42" borderId="71" xfId="67" applyNumberFormat="1" applyFont="1" applyFill="1" applyBorder="1" applyProtection="1">
      <alignment/>
      <protection/>
    </xf>
    <xf numFmtId="3" fontId="88" fillId="42" borderId="17" xfId="67" applyNumberFormat="1" applyFont="1" applyFill="1" applyBorder="1" applyProtection="1">
      <alignment/>
      <protection/>
    </xf>
    <xf numFmtId="3" fontId="78" fillId="0" borderId="17" xfId="67" applyNumberFormat="1" applyFont="1" applyFill="1" applyBorder="1" applyAlignment="1" applyProtection="1">
      <alignment wrapText="1"/>
      <protection locked="0"/>
    </xf>
    <xf numFmtId="3" fontId="69" fillId="38" borderId="17" xfId="67" applyNumberFormat="1" applyFont="1" applyFill="1" applyBorder="1" applyAlignment="1" applyProtection="1">
      <alignment wrapText="1"/>
      <protection/>
    </xf>
    <xf numFmtId="0" fontId="33" fillId="0" borderId="0" xfId="67" applyFont="1" applyAlignment="1" applyProtection="1">
      <alignment wrapText="1"/>
      <protection/>
    </xf>
    <xf numFmtId="0" fontId="78" fillId="0" borderId="0" xfId="67" applyFont="1" applyAlignment="1" applyProtection="1">
      <alignment wrapText="1"/>
      <protection/>
    </xf>
    <xf numFmtId="3" fontId="78" fillId="44" borderId="59" xfId="67" applyNumberFormat="1" applyFont="1" applyFill="1" applyBorder="1" applyAlignment="1" applyProtection="1">
      <alignment horizontal="left" wrapText="1"/>
      <protection/>
    </xf>
    <xf numFmtId="3" fontId="78" fillId="44" borderId="68" xfId="67" applyNumberFormat="1" applyFont="1" applyFill="1" applyBorder="1" applyAlignment="1" applyProtection="1">
      <alignment horizontal="left" wrapText="1"/>
      <protection/>
    </xf>
    <xf numFmtId="3" fontId="78" fillId="44" borderId="58" xfId="67" applyNumberFormat="1" applyFont="1" applyFill="1" applyBorder="1" applyAlignment="1" applyProtection="1">
      <alignment horizontal="left" wrapText="1"/>
      <protection/>
    </xf>
    <xf numFmtId="3" fontId="41" fillId="0" borderId="17" xfId="0" applyNumberFormat="1" applyFont="1" applyBorder="1" applyAlignment="1" applyProtection="1">
      <alignment wrapText="1"/>
      <protection/>
    </xf>
    <xf numFmtId="3" fontId="42" fillId="33" borderId="17" xfId="0" applyNumberFormat="1" applyFont="1" applyFill="1" applyBorder="1" applyAlignment="1" applyProtection="1">
      <alignment/>
      <protection locked="0"/>
    </xf>
    <xf numFmtId="3" fontId="42" fillId="33" borderId="17" xfId="0" applyNumberFormat="1" applyFont="1" applyFill="1" applyBorder="1" applyAlignment="1" applyProtection="1">
      <alignment wrapText="1"/>
      <protection locked="0"/>
    </xf>
    <xf numFmtId="3" fontId="90" fillId="33" borderId="17" xfId="0" applyNumberFormat="1" applyFont="1" applyFill="1" applyBorder="1" applyAlignment="1" applyProtection="1">
      <alignment/>
      <protection locked="0"/>
    </xf>
    <xf numFmtId="3" fontId="42" fillId="0" borderId="17" xfId="0" applyNumberFormat="1" applyFont="1" applyBorder="1" applyAlignment="1" applyProtection="1">
      <alignment wrapText="1"/>
      <protection/>
    </xf>
    <xf numFmtId="3" fontId="42" fillId="0" borderId="0" xfId="0" applyNumberFormat="1" applyFont="1" applyAlignment="1" applyProtection="1">
      <alignment/>
      <protection/>
    </xf>
    <xf numFmtId="3" fontId="85" fillId="47" borderId="17" xfId="0" applyNumberFormat="1" applyFont="1" applyFill="1" applyBorder="1" applyAlignment="1" applyProtection="1">
      <alignment/>
      <protection/>
    </xf>
    <xf numFmtId="9" fontId="37" fillId="0" borderId="17" xfId="0" applyNumberFormat="1" applyFont="1" applyFill="1" applyBorder="1" applyAlignment="1" applyProtection="1">
      <alignment horizontal="center" wrapText="1"/>
      <protection/>
    </xf>
    <xf numFmtId="9" fontId="38" fillId="0" borderId="17" xfId="0" applyNumberFormat="1" applyFont="1" applyBorder="1" applyAlignment="1" applyProtection="1">
      <alignment horizontal="center" wrapText="1"/>
      <protection/>
    </xf>
    <xf numFmtId="3" fontId="37" fillId="0" borderId="0" xfId="0" applyNumberFormat="1" applyFont="1" applyAlignment="1" applyProtection="1">
      <alignment horizontal="center" wrapText="1"/>
      <protection/>
    </xf>
    <xf numFmtId="9" fontId="38" fillId="0" borderId="17" xfId="0" applyNumberFormat="1" applyFont="1" applyFill="1" applyBorder="1" applyAlignment="1" applyProtection="1">
      <alignment horizontal="center" wrapText="1"/>
      <protection/>
    </xf>
    <xf numFmtId="0" fontId="71" fillId="39" borderId="59" xfId="67" applyFont="1" applyFill="1" applyBorder="1" applyAlignment="1" applyProtection="1">
      <alignment horizontal="left" vertical="center"/>
      <protection/>
    </xf>
    <xf numFmtId="0" fontId="71" fillId="39" borderId="68" xfId="67" applyFont="1" applyFill="1" applyBorder="1" applyAlignment="1" applyProtection="1">
      <alignment horizontal="left" vertical="center"/>
      <protection/>
    </xf>
    <xf numFmtId="0" fontId="71" fillId="39" borderId="58" xfId="67" applyFont="1" applyFill="1" applyBorder="1" applyAlignment="1" applyProtection="1">
      <alignment horizontal="left" vertical="center"/>
      <protection/>
    </xf>
    <xf numFmtId="0" fontId="68" fillId="40" borderId="72" xfId="67" applyFont="1" applyFill="1" applyBorder="1" applyAlignment="1" applyProtection="1">
      <alignment horizontal="left"/>
      <protection/>
    </xf>
    <xf numFmtId="0" fontId="68" fillId="40" borderId="73" xfId="67" applyFont="1" applyFill="1" applyBorder="1" applyAlignment="1" applyProtection="1">
      <alignment horizontal="left"/>
      <protection/>
    </xf>
    <xf numFmtId="0" fontId="30" fillId="25" borderId="59" xfId="67" applyFont="1" applyFill="1" applyBorder="1" applyAlignment="1" applyProtection="1">
      <alignment horizontal="center" vertical="center"/>
      <protection/>
    </xf>
    <xf numFmtId="0" fontId="30" fillId="25" borderId="58" xfId="67" applyFont="1" applyFill="1" applyBorder="1" applyAlignment="1" applyProtection="1">
      <alignment horizontal="center" vertical="center"/>
      <protection/>
    </xf>
    <xf numFmtId="0" fontId="30" fillId="0" borderId="17" xfId="67" applyFont="1" applyBorder="1" applyAlignment="1" applyProtection="1">
      <alignment horizontal="center"/>
      <protection/>
    </xf>
    <xf numFmtId="0" fontId="69" fillId="40" borderId="54" xfId="67" applyFont="1" applyFill="1" applyBorder="1" applyAlignment="1" applyProtection="1">
      <alignment horizontal="center"/>
      <protection/>
    </xf>
    <xf numFmtId="0" fontId="71" fillId="15" borderId="59" xfId="67" applyFont="1" applyFill="1" applyBorder="1" applyAlignment="1" applyProtection="1">
      <alignment horizontal="left" vertical="center"/>
      <protection/>
    </xf>
    <xf numFmtId="0" fontId="71" fillId="15" borderId="68" xfId="67" applyFont="1" applyFill="1" applyBorder="1" applyAlignment="1" applyProtection="1">
      <alignment horizontal="left" vertical="center"/>
      <protection/>
    </xf>
    <xf numFmtId="0" fontId="71" fillId="15" borderId="58" xfId="67" applyFont="1" applyFill="1" applyBorder="1" applyAlignment="1" applyProtection="1">
      <alignment horizontal="left" vertical="center"/>
      <protection/>
    </xf>
    <xf numFmtId="0" fontId="73" fillId="39" borderId="68" xfId="67" applyFont="1" applyFill="1" applyBorder="1" applyAlignment="1" applyProtection="1">
      <alignment horizontal="left"/>
      <protection/>
    </xf>
    <xf numFmtId="0" fontId="73" fillId="39" borderId="58" xfId="67" applyFont="1" applyFill="1" applyBorder="1" applyAlignment="1" applyProtection="1">
      <alignment horizontal="left"/>
      <protection/>
    </xf>
    <xf numFmtId="0" fontId="68" fillId="39" borderId="68" xfId="67" applyFont="1" applyFill="1" applyBorder="1" applyAlignment="1" applyProtection="1">
      <alignment horizontal="left"/>
      <protection/>
    </xf>
    <xf numFmtId="0" fontId="68" fillId="39" borderId="58" xfId="67" applyFont="1" applyFill="1" applyBorder="1" applyAlignment="1" applyProtection="1">
      <alignment horizontal="left"/>
      <protection/>
    </xf>
    <xf numFmtId="0" fontId="87" fillId="0" borderId="59" xfId="67" applyFont="1" applyFill="1" applyBorder="1" applyAlignment="1" applyProtection="1">
      <alignment horizontal="left"/>
      <protection/>
    </xf>
    <xf numFmtId="0" fontId="87" fillId="0" borderId="68" xfId="67" applyFont="1" applyFill="1" applyBorder="1" applyAlignment="1" applyProtection="1">
      <alignment horizontal="left"/>
      <protection/>
    </xf>
    <xf numFmtId="0" fontId="69" fillId="43" borderId="59" xfId="67" applyFont="1" applyFill="1" applyBorder="1" applyAlignment="1" applyProtection="1">
      <alignment horizontal="left"/>
      <protection/>
    </xf>
    <xf numFmtId="0" fontId="69" fillId="43" borderId="68" xfId="67" applyFont="1" applyFill="1" applyBorder="1" applyAlignment="1" applyProtection="1">
      <alignment horizontal="left"/>
      <protection/>
    </xf>
    <xf numFmtId="0" fontId="69" fillId="43" borderId="58" xfId="67" applyFont="1" applyFill="1" applyBorder="1" applyAlignment="1" applyProtection="1">
      <alignment horizontal="left"/>
      <protection/>
    </xf>
    <xf numFmtId="0" fontId="62" fillId="43" borderId="59" xfId="67" applyFill="1" applyBorder="1" applyAlignment="1" applyProtection="1">
      <alignment horizontal="left"/>
      <protection/>
    </xf>
    <xf numFmtId="0" fontId="62" fillId="43" borderId="68" xfId="67" applyFill="1" applyBorder="1" applyAlignment="1" applyProtection="1">
      <alignment horizontal="left"/>
      <protection/>
    </xf>
    <xf numFmtId="0" fontId="62" fillId="43" borderId="58" xfId="67" applyFill="1" applyBorder="1" applyAlignment="1" applyProtection="1">
      <alignment horizontal="left"/>
      <protection/>
    </xf>
    <xf numFmtId="0" fontId="69" fillId="39" borderId="68" xfId="67" applyFont="1" applyFill="1" applyBorder="1" applyAlignment="1" applyProtection="1">
      <alignment horizontal="left"/>
      <protection/>
    </xf>
    <xf numFmtId="0" fontId="69" fillId="39" borderId="58" xfId="67" applyFont="1" applyFill="1" applyBorder="1" applyAlignment="1" applyProtection="1">
      <alignment horizontal="left"/>
      <protection/>
    </xf>
    <xf numFmtId="3" fontId="78" fillId="0" borderId="59" xfId="67" applyNumberFormat="1" applyFont="1" applyFill="1" applyBorder="1" applyAlignment="1" applyProtection="1">
      <alignment horizontal="left"/>
      <protection/>
    </xf>
    <xf numFmtId="3" fontId="78" fillId="0" borderId="58" xfId="67" applyNumberFormat="1" applyFont="1" applyFill="1" applyBorder="1" applyAlignment="1" applyProtection="1">
      <alignment horizontal="left"/>
      <protection/>
    </xf>
    <xf numFmtId="0" fontId="87" fillId="20" borderId="63" xfId="67" applyFont="1" applyFill="1" applyBorder="1" applyAlignment="1" applyProtection="1">
      <alignment horizontal="left" vertical="center"/>
      <protection/>
    </xf>
    <xf numFmtId="0" fontId="87" fillId="20" borderId="0" xfId="67" applyFont="1" applyFill="1" applyBorder="1" applyAlignment="1" applyProtection="1">
      <alignment horizontal="left" vertical="center"/>
      <protection/>
    </xf>
    <xf numFmtId="0" fontId="87" fillId="20" borderId="64" xfId="67" applyFont="1" applyFill="1" applyBorder="1" applyAlignment="1" applyProtection="1">
      <alignment horizontal="left" vertical="center"/>
      <protection/>
    </xf>
    <xf numFmtId="0" fontId="87" fillId="0" borderId="59" xfId="67" applyFont="1" applyFill="1" applyBorder="1" applyAlignment="1" applyProtection="1">
      <alignment horizontal="left" vertical="center"/>
      <protection/>
    </xf>
    <xf numFmtId="0" fontId="87" fillId="0" borderId="58" xfId="67" applyFont="1" applyFill="1" applyBorder="1" applyAlignment="1" applyProtection="1">
      <alignment horizontal="left" vertical="center"/>
      <protection/>
    </xf>
    <xf numFmtId="0" fontId="87" fillId="38" borderId="59" xfId="67" applyFont="1" applyFill="1" applyBorder="1" applyAlignment="1" applyProtection="1">
      <alignment horizontal="left" vertical="center"/>
      <protection/>
    </xf>
    <xf numFmtId="0" fontId="87" fillId="38" borderId="68" xfId="67" applyFont="1" applyFill="1" applyBorder="1" applyAlignment="1" applyProtection="1">
      <alignment horizontal="left" vertical="center"/>
      <protection/>
    </xf>
    <xf numFmtId="0" fontId="87" fillId="38" borderId="58" xfId="67" applyFont="1" applyFill="1" applyBorder="1" applyAlignment="1" applyProtection="1">
      <alignment horizontal="left" vertical="center"/>
      <protection/>
    </xf>
    <xf numFmtId="0" fontId="88" fillId="40" borderId="59" xfId="67" applyFont="1" applyFill="1" applyBorder="1" applyAlignment="1" applyProtection="1">
      <alignment horizontal="left" vertical="center"/>
      <protection/>
    </xf>
    <xf numFmtId="0" fontId="88" fillId="40" borderId="68" xfId="67" applyFont="1" applyFill="1" applyBorder="1" applyAlignment="1" applyProtection="1">
      <alignment horizontal="left" vertical="center"/>
      <protection/>
    </xf>
    <xf numFmtId="0" fontId="88" fillId="40" borderId="58" xfId="67" applyFont="1" applyFill="1" applyBorder="1" applyAlignment="1" applyProtection="1">
      <alignment horizontal="left" vertical="center"/>
      <protection/>
    </xf>
    <xf numFmtId="0" fontId="69" fillId="0" borderId="59" xfId="67" applyFont="1" applyBorder="1" applyAlignment="1">
      <alignment horizontal="center"/>
      <protection/>
    </xf>
    <xf numFmtId="0" fontId="69" fillId="0" borderId="68" xfId="67" applyFont="1" applyBorder="1" applyAlignment="1">
      <alignment horizontal="center"/>
      <protection/>
    </xf>
    <xf numFmtId="0" fontId="69" fillId="0" borderId="58" xfId="67" applyFont="1" applyBorder="1" applyAlignment="1">
      <alignment horizontal="center"/>
      <protection/>
    </xf>
    <xf numFmtId="165" fontId="19" fillId="29" borderId="12" xfId="65" applyNumberFormat="1" applyFont="1" applyFill="1" applyBorder="1" applyAlignment="1" applyProtection="1">
      <alignment horizontal="left"/>
      <protection/>
    </xf>
    <xf numFmtId="165" fontId="19" fillId="29" borderId="13" xfId="65" applyNumberFormat="1" applyFont="1" applyFill="1" applyBorder="1" applyAlignment="1" applyProtection="1">
      <alignment horizontal="left"/>
      <protection/>
    </xf>
    <xf numFmtId="165" fontId="19" fillId="29" borderId="20" xfId="65" applyNumberFormat="1" applyFont="1" applyFill="1" applyBorder="1" applyAlignment="1" applyProtection="1">
      <alignment horizontal="left"/>
      <protection/>
    </xf>
    <xf numFmtId="0" fontId="23" fillId="0" borderId="75" xfId="65" applyFont="1" applyBorder="1" applyAlignment="1">
      <alignment horizontal="center" vertical="center" textRotation="90" wrapText="1"/>
      <protection/>
    </xf>
    <xf numFmtId="0" fontId="23" fillId="0" borderId="76" xfId="65" applyFont="1" applyBorder="1" applyAlignment="1">
      <alignment horizontal="center" vertical="center" textRotation="90"/>
      <protection/>
    </xf>
    <xf numFmtId="0" fontId="23" fillId="0" borderId="77" xfId="65" applyFont="1" applyBorder="1" applyAlignment="1">
      <alignment horizontal="center" vertical="center" textRotation="90"/>
      <protection/>
    </xf>
    <xf numFmtId="165" fontId="19" fillId="33" borderId="14" xfId="0" applyNumberFormat="1" applyFont="1" applyFill="1" applyBorder="1" applyAlignment="1" applyProtection="1">
      <alignment horizontal="center"/>
      <protection locked="0"/>
    </xf>
    <xf numFmtId="0" fontId="67" fillId="0" borderId="0" xfId="0" applyFont="1" applyAlignment="1">
      <alignment horizontal="center"/>
    </xf>
    <xf numFmtId="3" fontId="73" fillId="39" borderId="0" xfId="0" applyNumberFormat="1" applyFont="1" applyFill="1" applyAlignment="1">
      <alignment horizontal="center"/>
    </xf>
    <xf numFmtId="0" fontId="73" fillId="25" borderId="0" xfId="0" applyFont="1" applyFill="1" applyAlignment="1">
      <alignment horizontal="center"/>
    </xf>
    <xf numFmtId="0" fontId="61" fillId="36" borderId="0" xfId="0" applyFont="1" applyFill="1" applyBorder="1" applyAlignment="1">
      <alignment horizontal="center"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rgebnis 1" xfId="46"/>
    <cellStyle name="Comma" xfId="47"/>
    <cellStyle name="Comma [0]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Prozent 2" xfId="61"/>
    <cellStyle name="Prozent 3" xfId="62"/>
    <cellStyle name="Rossz" xfId="63"/>
    <cellStyle name="Semleges" xfId="64"/>
    <cellStyle name="Standard 2" xfId="65"/>
    <cellStyle name="Standard 2 2" xfId="66"/>
    <cellStyle name="Standard 3" xfId="67"/>
    <cellStyle name="Standard 4" xfId="68"/>
    <cellStyle name="Standard 5" xfId="69"/>
    <cellStyle name="Standard 6" xfId="70"/>
    <cellStyle name="Standard 7" xfId="71"/>
    <cellStyle name="Standard 8" xfId="72"/>
    <cellStyle name="Számítás" xfId="73"/>
    <cellStyle name="Percent" xfId="74"/>
    <cellStyle name="Überschrift 5" xfId="75"/>
  </cellStyles>
  <dxfs count="10">
    <dxf>
      <fill>
        <patternFill>
          <bgColor theme="0" tint="-0.149959996342659"/>
        </patternFill>
      </fill>
    </dxf>
    <dxf>
      <fill>
        <patternFill>
          <bgColor theme="6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2" tint="-0.0999400019645690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D12" sqref="D12"/>
    </sheetView>
  </sheetViews>
  <sheetFormatPr defaultColWidth="9.00390625" defaultRowHeight="15.75"/>
  <cols>
    <col min="1" max="16384" width="11.00390625" style="0" customWidth="1"/>
  </cols>
  <sheetData>
    <row r="1" spans="1:15" ht="15.75">
      <c r="A1" t="s">
        <v>1</v>
      </c>
      <c r="B1" t="s">
        <v>2</v>
      </c>
      <c r="C1" t="s">
        <v>3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</row>
    <row r="2" spans="1:15" ht="15.75">
      <c r="A2">
        <v>5291</v>
      </c>
      <c r="B2" t="e">
        <f>Budgetübersicht!#REF!</f>
        <v>#REF!</v>
      </c>
      <c r="C2" t="e">
        <f>VLOOKUP(B2,buchungsarten!$A$4:$B$63,2,FALSE)</f>
        <v>#REF!</v>
      </c>
      <c r="D2">
        <f>SUMIF(Budgetübersicht!$A$2:$P$70,BMD_ImportDaten!$A2,Budgetübersicht!E$2:E$70)</f>
        <v>64410</v>
      </c>
      <c r="E2">
        <f>SUMIF(Budgetübersicht!$A$2:$P$70,BMD_ImportDaten!$A2,Budgetübersicht!F$2:F$70)</f>
        <v>39737</v>
      </c>
      <c r="F2">
        <f>SUMIF(Budgetübersicht!$A$2:$P$70,BMD_ImportDaten!$A2,Budgetübersicht!G$2:G$70)</f>
        <v>42531</v>
      </c>
      <c r="G2">
        <f>SUMIF(Budgetübersicht!$A$2:$P$70,BMD_ImportDaten!$A2,Budgetübersicht!H$2:H$70)</f>
        <v>87205</v>
      </c>
      <c r="H2">
        <f>SUMIF(Budgetübersicht!$A$2:$P$70,BMD_ImportDaten!$A2,Budgetübersicht!I$2:I$70)</f>
        <v>26362</v>
      </c>
      <c r="I2">
        <f>SUMIF(Budgetübersicht!$A$2:$P$70,BMD_ImportDaten!$A2,Budgetübersicht!J$2:J$70)</f>
        <v>60000</v>
      </c>
      <c r="J2">
        <f>SUMIF(Budgetübersicht!$A$2:$P$70,BMD_ImportDaten!$A2,Budgetübersicht!K$2:K$70)</f>
        <v>60000</v>
      </c>
      <c r="K2">
        <f>SUMIF(Budgetübersicht!$A$2:$P$70,BMD_ImportDaten!$A2,Budgetübersicht!L$2:L$70)</f>
        <v>60000</v>
      </c>
      <c r="L2">
        <f>SUMIF(Budgetübersicht!$A$2:$P$70,BMD_ImportDaten!$A2,Budgetübersicht!M$2:M$70)</f>
        <v>60000</v>
      </c>
      <c r="M2">
        <f>SUMIF(Budgetübersicht!$A$2:$P$70,BMD_ImportDaten!$A2,Budgetübersicht!N$2:N$70)</f>
        <v>60000</v>
      </c>
      <c r="N2">
        <f>SUMIF(Budgetübersicht!$A$2:$P$70,BMD_ImportDaten!$A2,Budgetübersicht!O$2:O$70)</f>
        <v>60000</v>
      </c>
      <c r="O2">
        <f>SUMIF(Budgetübersicht!$A$2:$P$70,BMD_ImportDaten!$A2,Budgetübersicht!P$2:P$70)</f>
        <v>60000</v>
      </c>
    </row>
    <row r="3" spans="1:15" ht="15.75">
      <c r="A3" s="1">
        <v>6702</v>
      </c>
      <c r="B3" t="e">
        <f>Budgetübersicht!#REF!</f>
        <v>#REF!</v>
      </c>
      <c r="C3" t="e">
        <f>VLOOKUP(B3,buchungsarten!$A$4:$B$63,2,FALSE)</f>
        <v>#REF!</v>
      </c>
      <c r="D3">
        <f>SUMIF(Budgetübersicht!$A$2:$P$70,BMD_ImportDaten!$A3,Budgetübersicht!E$2:E$70)</f>
        <v>0</v>
      </c>
      <c r="E3">
        <f>SUMIF(Budgetübersicht!$A$2:$P$70,BMD_ImportDaten!$A3,Budgetübersicht!F$2:F$70)</f>
        <v>0</v>
      </c>
      <c r="F3">
        <f>SUMIF(Budgetübersicht!$A$2:$P$70,BMD_ImportDaten!$A3,Budgetübersicht!G$2:G$70)</f>
        <v>0</v>
      </c>
      <c r="G3">
        <f>SUMIF(Budgetübersicht!$A$2:$P$70,BMD_ImportDaten!$A3,Budgetübersicht!H$2:H$70)</f>
        <v>0</v>
      </c>
      <c r="H3">
        <f>SUMIF(Budgetübersicht!$A$2:$P$70,BMD_ImportDaten!$A3,Budgetübersicht!I$2:I$70)</f>
        <v>0</v>
      </c>
      <c r="I3">
        <f>SUMIF(Budgetübersicht!$A$2:$P$70,BMD_ImportDaten!$A3,Budgetübersicht!J$2:J$70)</f>
        <v>0</v>
      </c>
      <c r="J3">
        <f>SUMIF(Budgetübersicht!$A$2:$P$70,BMD_ImportDaten!$A3,Budgetübersicht!K$2:K$70)</f>
        <v>0</v>
      </c>
      <c r="K3">
        <f>SUMIF(Budgetübersicht!$A$2:$P$70,BMD_ImportDaten!$A3,Budgetübersicht!L$2:L$70)</f>
        <v>0</v>
      </c>
      <c r="L3">
        <f>SUMIF(Budgetübersicht!$A$2:$P$70,BMD_ImportDaten!$A3,Budgetübersicht!M$2:M$70)</f>
        <v>0</v>
      </c>
      <c r="M3">
        <f>SUMIF(Budgetübersicht!$A$2:$P$70,BMD_ImportDaten!$A3,Budgetübersicht!N$2:N$70)</f>
        <v>0</v>
      </c>
      <c r="N3">
        <f>SUMIF(Budgetübersicht!$A$2:$P$70,BMD_ImportDaten!$A3,Budgetübersicht!O$2:O$70)</f>
        <v>0</v>
      </c>
      <c r="O3">
        <f>SUMIF(Budgetübersicht!$A$2:$P$70,BMD_ImportDaten!$A3,Budgetübersicht!P$2:P$70)</f>
        <v>0</v>
      </c>
    </row>
    <row r="4" spans="1:15" ht="15.75">
      <c r="A4" s="1">
        <v>6703</v>
      </c>
      <c r="B4" t="e">
        <f>Budgetübersicht!#REF!</f>
        <v>#REF!</v>
      </c>
      <c r="C4" t="e">
        <f>VLOOKUP(B4,buchungsarten!$A$4:$B$63,2,FALSE)</f>
        <v>#REF!</v>
      </c>
      <c r="D4">
        <f>SUMIF(Budgetübersicht!$A$2:$P$70,BMD_ImportDaten!$A4,Budgetübersicht!E$2:E$70)</f>
        <v>0</v>
      </c>
      <c r="E4">
        <f>SUMIF(Budgetübersicht!$A$2:$P$70,BMD_ImportDaten!$A4,Budgetübersicht!F$2:F$70)</f>
        <v>0</v>
      </c>
      <c r="F4">
        <f>SUMIF(Budgetübersicht!$A$2:$P$70,BMD_ImportDaten!$A4,Budgetübersicht!G$2:G$70)</f>
        <v>0</v>
      </c>
      <c r="G4">
        <f>SUMIF(Budgetübersicht!$A$2:$P$70,BMD_ImportDaten!$A4,Budgetübersicht!H$2:H$70)</f>
        <v>0</v>
      </c>
      <c r="H4">
        <f>SUMIF(Budgetübersicht!$A$2:$P$70,BMD_ImportDaten!$A4,Budgetübersicht!I$2:I$70)</f>
        <v>0</v>
      </c>
      <c r="I4">
        <f>SUMIF(Budgetübersicht!$A$2:$P$70,BMD_ImportDaten!$A4,Budgetübersicht!J$2:J$70)</f>
        <v>0</v>
      </c>
      <c r="J4">
        <f>SUMIF(Budgetübersicht!$A$2:$P$70,BMD_ImportDaten!$A4,Budgetübersicht!K$2:K$70)</f>
        <v>0</v>
      </c>
      <c r="K4">
        <f>SUMIF(Budgetübersicht!$A$2:$P$70,BMD_ImportDaten!$A4,Budgetübersicht!L$2:L$70)</f>
        <v>0</v>
      </c>
      <c r="L4">
        <f>SUMIF(Budgetübersicht!$A$2:$P$70,BMD_ImportDaten!$A4,Budgetübersicht!M$2:M$70)</f>
        <v>0</v>
      </c>
      <c r="M4">
        <f>SUMIF(Budgetübersicht!$A$2:$P$70,BMD_ImportDaten!$A4,Budgetübersicht!N$2:N$70)</f>
        <v>0</v>
      </c>
      <c r="N4">
        <f>SUMIF(Budgetübersicht!$A$2:$P$70,BMD_ImportDaten!$A4,Budgetübersicht!O$2:O$70)</f>
        <v>0</v>
      </c>
      <c r="O4">
        <f>SUMIF(Budgetübersicht!$A$2:$P$70,BMD_ImportDaten!$A4,Budgetübersicht!P$2:P$70)</f>
        <v>0</v>
      </c>
    </row>
    <row r="5" spans="1:15" ht="15.75">
      <c r="A5" s="1">
        <v>7516</v>
      </c>
      <c r="B5" t="e">
        <f>Budgetübersicht!#REF!</f>
        <v>#REF!</v>
      </c>
      <c r="C5" t="e">
        <f>VLOOKUP(B5,buchungsarten!$A$4:$B$63,2,FALSE)</f>
        <v>#REF!</v>
      </c>
      <c r="D5">
        <f>SUMIF(Budgetübersicht!$A$2:$P$70,BMD_ImportDaten!$A5,Budgetübersicht!E$2:E$70)</f>
        <v>0</v>
      </c>
      <c r="E5">
        <f>SUMIF(Budgetübersicht!$A$2:$P$70,BMD_ImportDaten!$A5,Budgetübersicht!F$2:F$70)</f>
        <v>0</v>
      </c>
      <c r="F5">
        <f>SUMIF(Budgetübersicht!$A$2:$P$70,BMD_ImportDaten!$A5,Budgetübersicht!G$2:G$70)</f>
        <v>0</v>
      </c>
      <c r="G5">
        <f>SUMIF(Budgetübersicht!$A$2:$P$70,BMD_ImportDaten!$A5,Budgetübersicht!H$2:H$70)</f>
        <v>0</v>
      </c>
      <c r="H5">
        <f>SUMIF(Budgetübersicht!$A$2:$P$70,BMD_ImportDaten!$A5,Budgetübersicht!I$2:I$70)</f>
        <v>0</v>
      </c>
      <c r="I5">
        <f>SUMIF(Budgetübersicht!$A$2:$P$70,BMD_ImportDaten!$A5,Budgetübersicht!J$2:J$70)</f>
        <v>0</v>
      </c>
      <c r="J5">
        <f>SUMIF(Budgetübersicht!$A$2:$P$70,BMD_ImportDaten!$A5,Budgetübersicht!K$2:K$70)</f>
        <v>0</v>
      </c>
      <c r="K5">
        <f>SUMIF(Budgetübersicht!$A$2:$P$70,BMD_ImportDaten!$A5,Budgetübersicht!L$2:L$70)</f>
        <v>0</v>
      </c>
      <c r="L5">
        <f>SUMIF(Budgetübersicht!$A$2:$P$70,BMD_ImportDaten!$A5,Budgetübersicht!M$2:M$70)</f>
        <v>0</v>
      </c>
      <c r="M5">
        <f>SUMIF(Budgetübersicht!$A$2:$P$70,BMD_ImportDaten!$A5,Budgetübersicht!N$2:N$70)</f>
        <v>0</v>
      </c>
      <c r="N5">
        <f>SUMIF(Budgetübersicht!$A$2:$P$70,BMD_ImportDaten!$A5,Budgetübersicht!O$2:O$70)</f>
        <v>0</v>
      </c>
      <c r="O5">
        <f>SUMIF(Budgetübersicht!$A$2:$P$70,BMD_ImportDaten!$A5,Budgetübersicht!P$2:P$70)</f>
        <v>0</v>
      </c>
    </row>
    <row r="6" spans="1:15" ht="15.75">
      <c r="A6" s="1">
        <v>9720</v>
      </c>
      <c r="B6" t="e">
        <f>Budgetübersicht!#REF!</f>
        <v>#REF!</v>
      </c>
      <c r="C6" t="e">
        <f>VLOOKUP(B6,buchungsarten!$A$4:$B$63,2,FALSE)</f>
        <v>#REF!</v>
      </c>
      <c r="D6">
        <f>SUMIF(Budgetübersicht!$A$2:$P$70,BMD_ImportDaten!$A6,Budgetübersicht!E$2:E$70)</f>
        <v>0</v>
      </c>
      <c r="E6">
        <f>SUMIF(Budgetübersicht!$A$2:$P$70,BMD_ImportDaten!$A6,Budgetübersicht!F$2:F$70)</f>
        <v>0</v>
      </c>
      <c r="F6">
        <f>SUMIF(Budgetübersicht!$A$2:$P$70,BMD_ImportDaten!$A6,Budgetübersicht!G$2:G$70)</f>
        <v>0</v>
      </c>
      <c r="G6">
        <f>SUMIF(Budgetübersicht!$A$2:$P$70,BMD_ImportDaten!$A6,Budgetübersicht!H$2:H$70)</f>
        <v>0</v>
      </c>
      <c r="H6">
        <f>SUMIF(Budgetübersicht!$A$2:$P$70,BMD_ImportDaten!$A6,Budgetübersicht!I$2:I$70)</f>
        <v>0</v>
      </c>
      <c r="I6">
        <f>SUMIF(Budgetübersicht!$A$2:$P$70,BMD_ImportDaten!$A6,Budgetübersicht!J$2:J$70)</f>
        <v>0</v>
      </c>
      <c r="J6">
        <f>SUMIF(Budgetübersicht!$A$2:$P$70,BMD_ImportDaten!$A6,Budgetübersicht!K$2:K$70)</f>
        <v>0</v>
      </c>
      <c r="K6">
        <f>SUMIF(Budgetübersicht!$A$2:$P$70,BMD_ImportDaten!$A6,Budgetübersicht!L$2:L$70)</f>
        <v>0</v>
      </c>
      <c r="L6">
        <f>SUMIF(Budgetübersicht!$A$2:$P$70,BMD_ImportDaten!$A6,Budgetübersicht!M$2:M$70)</f>
        <v>0</v>
      </c>
      <c r="M6">
        <f>SUMIF(Budgetübersicht!$A$2:$P$70,BMD_ImportDaten!$A6,Budgetübersicht!N$2:N$70)</f>
        <v>0</v>
      </c>
      <c r="N6">
        <f>SUMIF(Budgetübersicht!$A$2:$P$70,BMD_ImportDaten!$A6,Budgetübersicht!O$2:O$70)</f>
        <v>0</v>
      </c>
      <c r="O6">
        <f>SUMIF(Budgetübersicht!$A$2:$P$70,BMD_ImportDaten!$A6,Budgetübersicht!P$2:P$70)</f>
        <v>0</v>
      </c>
    </row>
    <row r="7" spans="1:15" ht="15.75">
      <c r="A7" s="1">
        <v>9730</v>
      </c>
      <c r="B7" t="e">
        <f>Budgetübersicht!#REF!</f>
        <v>#REF!</v>
      </c>
      <c r="C7" t="e">
        <f>VLOOKUP(B7,buchungsarten!$A$4:$B$63,2,FALSE)</f>
        <v>#REF!</v>
      </c>
      <c r="D7">
        <f>SUMIF(Budgetübersicht!$A$2:$P$70,BMD_ImportDaten!$A7,Budgetübersicht!E$2:E$70)</f>
        <v>0</v>
      </c>
      <c r="E7">
        <f>SUMIF(Budgetübersicht!$A$2:$P$70,BMD_ImportDaten!$A7,Budgetübersicht!F$2:F$70)</f>
        <v>0</v>
      </c>
      <c r="F7">
        <f>SUMIF(Budgetübersicht!$A$2:$P$70,BMD_ImportDaten!$A7,Budgetübersicht!G$2:G$70)</f>
        <v>0</v>
      </c>
      <c r="G7">
        <f>SUMIF(Budgetübersicht!$A$2:$P$70,BMD_ImportDaten!$A7,Budgetübersicht!H$2:H$70)</f>
        <v>0</v>
      </c>
      <c r="H7">
        <f>SUMIF(Budgetübersicht!$A$2:$P$70,BMD_ImportDaten!$A7,Budgetübersicht!I$2:I$70)</f>
        <v>0</v>
      </c>
      <c r="I7">
        <f>SUMIF(Budgetübersicht!$A$2:$P$70,BMD_ImportDaten!$A7,Budgetübersicht!J$2:J$70)</f>
        <v>0</v>
      </c>
      <c r="J7">
        <f>SUMIF(Budgetübersicht!$A$2:$P$70,BMD_ImportDaten!$A7,Budgetübersicht!K$2:K$70)</f>
        <v>0</v>
      </c>
      <c r="K7">
        <f>SUMIF(Budgetübersicht!$A$2:$P$70,BMD_ImportDaten!$A7,Budgetübersicht!L$2:L$70)</f>
        <v>0</v>
      </c>
      <c r="L7">
        <f>SUMIF(Budgetübersicht!$A$2:$P$70,BMD_ImportDaten!$A7,Budgetübersicht!M$2:M$70)</f>
        <v>0</v>
      </c>
      <c r="M7">
        <f>SUMIF(Budgetübersicht!$A$2:$P$70,BMD_ImportDaten!$A7,Budgetübersicht!N$2:N$70)</f>
        <v>0</v>
      </c>
      <c r="N7">
        <f>SUMIF(Budgetübersicht!$A$2:$P$70,BMD_ImportDaten!$A7,Budgetübersicht!O$2:O$70)</f>
        <v>0</v>
      </c>
      <c r="O7">
        <f>SUMIF(Budgetübersicht!$A$2:$P$70,BMD_ImportDaten!$A7,Budgetübersicht!P$2:P$70)</f>
        <v>0</v>
      </c>
    </row>
    <row r="8" spans="1:15" ht="15.75">
      <c r="A8" s="1">
        <v>9736</v>
      </c>
      <c r="B8" t="e">
        <f>Budgetübersicht!#REF!</f>
        <v>#REF!</v>
      </c>
      <c r="C8" t="e">
        <f>VLOOKUP(B8,buchungsarten!$A$4:$B$63,2,FALSE)</f>
        <v>#REF!</v>
      </c>
      <c r="D8">
        <f>SUMIF(Budgetübersicht!$A$2:$P$70,BMD_ImportDaten!$A8,Budgetübersicht!E$2:E$70)</f>
        <v>0</v>
      </c>
      <c r="E8">
        <f>SUMIF(Budgetübersicht!$A$2:$P$70,BMD_ImportDaten!$A8,Budgetübersicht!F$2:F$70)</f>
        <v>0</v>
      </c>
      <c r="F8">
        <f>SUMIF(Budgetübersicht!$A$2:$P$70,BMD_ImportDaten!$A8,Budgetübersicht!G$2:G$70)</f>
        <v>0</v>
      </c>
      <c r="G8">
        <f>SUMIF(Budgetübersicht!$A$2:$P$70,BMD_ImportDaten!$A8,Budgetübersicht!H$2:H$70)</f>
        <v>0</v>
      </c>
      <c r="H8">
        <f>SUMIF(Budgetübersicht!$A$2:$P$70,BMD_ImportDaten!$A8,Budgetübersicht!I$2:I$70)</f>
        <v>0</v>
      </c>
      <c r="I8">
        <f>SUMIF(Budgetübersicht!$A$2:$P$70,BMD_ImportDaten!$A8,Budgetübersicht!J$2:J$70)</f>
        <v>0</v>
      </c>
      <c r="J8">
        <f>SUMIF(Budgetübersicht!$A$2:$P$70,BMD_ImportDaten!$A8,Budgetübersicht!K$2:K$70)</f>
        <v>0</v>
      </c>
      <c r="K8">
        <f>SUMIF(Budgetübersicht!$A$2:$P$70,BMD_ImportDaten!$A8,Budgetübersicht!L$2:L$70)</f>
        <v>0</v>
      </c>
      <c r="L8">
        <f>SUMIF(Budgetübersicht!$A$2:$P$70,BMD_ImportDaten!$A8,Budgetübersicht!M$2:M$70)</f>
        <v>0</v>
      </c>
      <c r="M8">
        <f>SUMIF(Budgetübersicht!$A$2:$P$70,BMD_ImportDaten!$A8,Budgetübersicht!N$2:N$70)</f>
        <v>0</v>
      </c>
      <c r="N8">
        <f>SUMIF(Budgetübersicht!$A$2:$P$70,BMD_ImportDaten!$A8,Budgetübersicht!O$2:O$70)</f>
        <v>0</v>
      </c>
      <c r="O8">
        <f>SUMIF(Budgetübersicht!$A$2:$P$70,BMD_ImportDaten!$A8,Budgetübersicht!P$2:P$70)</f>
        <v>0</v>
      </c>
    </row>
    <row r="9" spans="1:15" ht="15.75">
      <c r="A9" s="1">
        <v>9737</v>
      </c>
      <c r="B9" t="e">
        <f>Budgetübersicht!#REF!</f>
        <v>#REF!</v>
      </c>
      <c r="C9" t="e">
        <f>VLOOKUP(B9,buchungsarten!$A$4:$B$63,2,FALSE)</f>
        <v>#REF!</v>
      </c>
      <c r="D9">
        <f>SUMIF(Budgetübersicht!$A$2:$P$70,BMD_ImportDaten!$A9,Budgetübersicht!E$2:E$70)</f>
        <v>0</v>
      </c>
      <c r="E9">
        <f>SUMIF(Budgetübersicht!$A$2:$P$70,BMD_ImportDaten!$A9,Budgetübersicht!F$2:F$70)</f>
        <v>0</v>
      </c>
      <c r="F9">
        <f>SUMIF(Budgetübersicht!$A$2:$P$70,BMD_ImportDaten!$A9,Budgetübersicht!G$2:G$70)</f>
        <v>0</v>
      </c>
      <c r="G9">
        <f>SUMIF(Budgetübersicht!$A$2:$P$70,BMD_ImportDaten!$A9,Budgetübersicht!H$2:H$70)</f>
        <v>0</v>
      </c>
      <c r="H9">
        <f>SUMIF(Budgetübersicht!$A$2:$P$70,BMD_ImportDaten!$A9,Budgetübersicht!I$2:I$70)</f>
        <v>0</v>
      </c>
      <c r="I9">
        <f>SUMIF(Budgetübersicht!$A$2:$P$70,BMD_ImportDaten!$A9,Budgetübersicht!J$2:J$70)</f>
        <v>0</v>
      </c>
      <c r="J9">
        <f>SUMIF(Budgetübersicht!$A$2:$P$70,BMD_ImportDaten!$A9,Budgetübersicht!K$2:K$70)</f>
        <v>0</v>
      </c>
      <c r="K9">
        <f>SUMIF(Budgetübersicht!$A$2:$P$70,BMD_ImportDaten!$A9,Budgetübersicht!L$2:L$70)</f>
        <v>0</v>
      </c>
      <c r="L9">
        <f>SUMIF(Budgetübersicht!$A$2:$P$70,BMD_ImportDaten!$A9,Budgetübersicht!M$2:M$70)</f>
        <v>0</v>
      </c>
      <c r="M9">
        <f>SUMIF(Budgetübersicht!$A$2:$P$70,BMD_ImportDaten!$A9,Budgetübersicht!N$2:N$70)</f>
        <v>0</v>
      </c>
      <c r="N9">
        <f>SUMIF(Budgetübersicht!$A$2:$P$70,BMD_ImportDaten!$A9,Budgetübersicht!O$2:O$70)</f>
        <v>0</v>
      </c>
      <c r="O9">
        <f>SUMIF(Budgetübersicht!$A$2:$P$70,BMD_ImportDaten!$A9,Budgetübersicht!P$2:P$70)</f>
        <v>0</v>
      </c>
    </row>
    <row r="10" spans="1:15" ht="15.75">
      <c r="A10" t="e">
        <f>Budgetübersicht!#REF!</f>
        <v>#REF!</v>
      </c>
      <c r="B10" t="e">
        <f>Budgetübersicht!#REF!</f>
        <v>#REF!</v>
      </c>
      <c r="C10" t="e">
        <f>VLOOKUP(B10,buchungsarten!$A$4:$B$63,2,FALSE)</f>
        <v>#REF!</v>
      </c>
      <c r="D10">
        <f>SUMIF(Budgetübersicht!$A$2:$P$70,BMD_ImportDaten!$A10,Budgetübersicht!E$2:E$70)*-1</f>
        <v>-91426915.28246325</v>
      </c>
      <c r="E10">
        <f>SUMIF(Budgetübersicht!$A$2:$P$70,BMD_ImportDaten!$A10,Budgetübersicht!F$2:F$70)*-1</f>
        <v>-90563960.71496063</v>
      </c>
      <c r="F10">
        <f>SUMIF(Budgetübersicht!$A$2:$P$70,BMD_ImportDaten!$A10,Budgetübersicht!G$2:G$70)*-1</f>
        <v>-88646126.60472442</v>
      </c>
      <c r="G10">
        <f>SUMIF(Budgetübersicht!$A$2:$P$70,BMD_ImportDaten!$A10,Budgetübersicht!H$2:H$70)*-1</f>
        <v>-92129205.74015749</v>
      </c>
      <c r="H10">
        <f>SUMIF(Budgetübersicht!$A$2:$P$70,BMD_ImportDaten!$A10,Budgetübersicht!I$2:I$70)*-1</f>
        <v>-107892053.85826771</v>
      </c>
      <c r="I10">
        <f>SUMIF(Budgetübersicht!$A$2:$P$70,BMD_ImportDaten!$A10,Budgetübersicht!J$2:J$70)*-1</f>
        <v>-147184403.62204725</v>
      </c>
      <c r="J10">
        <f>SUMIF(Budgetübersicht!$A$2:$P$70,BMD_ImportDaten!$A10,Budgetübersicht!K$2:K$70)*-1</f>
        <v>-156784011.5433071</v>
      </c>
      <c r="K10">
        <f>SUMIF(Budgetübersicht!$A$2:$P$70,BMD_ImportDaten!$A10,Budgetübersicht!L$2:L$70)*-1</f>
        <v>-92163346.88976377</v>
      </c>
      <c r="L10">
        <f>SUMIF(Budgetübersicht!$A$2:$P$70,BMD_ImportDaten!$A10,Budgetübersicht!M$2:M$70)*-1</f>
        <v>-103328814.60629919</v>
      </c>
      <c r="M10">
        <f>SUMIF(Budgetübersicht!$A$2:$P$70,BMD_ImportDaten!$A10,Budgetübersicht!N$2:N$70)*-1</f>
        <v>-86021665.99212599</v>
      </c>
      <c r="N10">
        <f>SUMIF(Budgetübersicht!$A$2:$P$70,BMD_ImportDaten!$A10,Budgetübersicht!O$2:O$70)*-1</f>
        <v>-99244596.29921259</v>
      </c>
      <c r="O10">
        <f>SUMIF(Budgetübersicht!$A$2:$P$70,BMD_ImportDaten!$A10,Budgetübersicht!P$2:P$70)*-1</f>
        <v>-1213900191.7271314</v>
      </c>
    </row>
    <row r="11" spans="1:15" ht="15.75">
      <c r="A11" s="1">
        <v>40200</v>
      </c>
      <c r="B11" t="e">
        <f>Budgetübersicht!#REF!</f>
        <v>#REF!</v>
      </c>
      <c r="C11" t="e">
        <f>VLOOKUP(B11,buchungsarten!$A$4:$B$63,2,FALSE)</f>
        <v>#REF!</v>
      </c>
      <c r="D11">
        <f>SUMIF(Budgetübersicht!$A$2:$P$70,BMD_ImportDaten!$A11,Budgetübersicht!E$2:E$70)*-1</f>
        <v>0</v>
      </c>
      <c r="E11">
        <f>SUMIF(Budgetübersicht!$A$2:$P$70,BMD_ImportDaten!$A11,Budgetübersicht!F$2:F$70)*-1</f>
        <v>0</v>
      </c>
      <c r="F11">
        <f>SUMIF(Budgetübersicht!$A$2:$P$70,BMD_ImportDaten!$A11,Budgetübersicht!G$2:G$70)*-1</f>
        <v>0</v>
      </c>
      <c r="G11">
        <f>SUMIF(Budgetübersicht!$A$2:$P$70,BMD_ImportDaten!$A11,Budgetübersicht!H$2:H$70)*-1</f>
        <v>0</v>
      </c>
      <c r="H11">
        <f>SUMIF(Budgetübersicht!$A$2:$P$70,BMD_ImportDaten!$A11,Budgetübersicht!I$2:I$70)*-1</f>
        <v>0</v>
      </c>
      <c r="I11">
        <f>SUMIF(Budgetübersicht!$A$2:$P$70,BMD_ImportDaten!$A11,Budgetübersicht!J$2:J$70)*-1</f>
        <v>0</v>
      </c>
      <c r="J11">
        <f>SUMIF(Budgetübersicht!$A$2:$P$70,BMD_ImportDaten!$A11,Budgetübersicht!K$2:K$70)*-1</f>
        <v>0</v>
      </c>
      <c r="K11">
        <f>SUMIF(Budgetübersicht!$A$2:$P$70,BMD_ImportDaten!$A11,Budgetübersicht!L$2:L$70)*-1</f>
        <v>0</v>
      </c>
      <c r="L11">
        <f>SUMIF(Budgetübersicht!$A$2:$P$70,BMD_ImportDaten!$A11,Budgetübersicht!M$2:M$70)*-1</f>
        <v>0</v>
      </c>
      <c r="M11">
        <f>SUMIF(Budgetübersicht!$A$2:$P$70,BMD_ImportDaten!$A11,Budgetübersicht!N$2:N$70)*-1</f>
        <v>0</v>
      </c>
      <c r="N11">
        <f>SUMIF(Budgetübersicht!$A$2:$P$70,BMD_ImportDaten!$A11,Budgetübersicht!O$2:O$70)*-1</f>
        <v>0</v>
      </c>
      <c r="O11">
        <f>SUMIF(Budgetübersicht!$A$2:$P$70,BMD_ImportDaten!$A11,Budgetübersicht!P$2:P$70)*-1</f>
        <v>0</v>
      </c>
    </row>
    <row r="12" spans="1:15" ht="15.75">
      <c r="A12" s="1">
        <v>40800</v>
      </c>
      <c r="B12" t="e">
        <f>Budgetübersicht!#REF!</f>
        <v>#REF!</v>
      </c>
      <c r="C12" t="e">
        <f>VLOOKUP(B12,buchungsarten!$A$4:$B$63,2,FALSE)</f>
        <v>#REF!</v>
      </c>
      <c r="D12">
        <f>SUMIF(Budgetübersicht!$A$2:$P$70,BMD_ImportDaten!$A12,Budgetübersicht!E$2:E$70)*-1</f>
        <v>0</v>
      </c>
      <c r="E12">
        <f>SUMIF(Budgetübersicht!$A$2:$P$70,BMD_ImportDaten!$A12,Budgetübersicht!F$2:F$70)*-1</f>
        <v>0</v>
      </c>
      <c r="F12">
        <f>SUMIF(Budgetübersicht!$A$2:$P$70,BMD_ImportDaten!$A12,Budgetübersicht!G$2:G$70)*-1</f>
        <v>0</v>
      </c>
      <c r="G12">
        <f>SUMIF(Budgetübersicht!$A$2:$P$70,BMD_ImportDaten!$A12,Budgetübersicht!H$2:H$70)*-1</f>
        <v>0</v>
      </c>
      <c r="H12">
        <f>SUMIF(Budgetübersicht!$A$2:$P$70,BMD_ImportDaten!$A12,Budgetübersicht!I$2:I$70)*-1</f>
        <v>0</v>
      </c>
      <c r="I12">
        <f>SUMIF(Budgetübersicht!$A$2:$P$70,BMD_ImportDaten!$A12,Budgetübersicht!J$2:J$70)*-1</f>
        <v>0</v>
      </c>
      <c r="J12">
        <f>SUMIF(Budgetübersicht!$A$2:$P$70,BMD_ImportDaten!$A12,Budgetübersicht!K$2:K$70)*-1</f>
        <v>0</v>
      </c>
      <c r="K12">
        <f>SUMIF(Budgetübersicht!$A$2:$P$70,BMD_ImportDaten!$A12,Budgetübersicht!L$2:L$70)*-1</f>
        <v>0</v>
      </c>
      <c r="L12">
        <f>SUMIF(Budgetübersicht!$A$2:$P$70,BMD_ImportDaten!$A12,Budgetübersicht!M$2:M$70)*-1</f>
        <v>0</v>
      </c>
      <c r="M12">
        <f>SUMIF(Budgetübersicht!$A$2:$P$70,BMD_ImportDaten!$A12,Budgetübersicht!N$2:N$70)*-1</f>
        <v>0</v>
      </c>
      <c r="N12">
        <f>SUMIF(Budgetübersicht!$A$2:$P$70,BMD_ImportDaten!$A12,Budgetübersicht!O$2:O$70)*-1</f>
        <v>0</v>
      </c>
      <c r="O12">
        <f>SUMIF(Budgetübersicht!$A$2:$P$70,BMD_ImportDaten!$A12,Budgetübersicht!P$2:P$70)*-1</f>
        <v>0</v>
      </c>
    </row>
    <row r="13" spans="1:15" ht="15.75">
      <c r="A13" s="4">
        <v>41000</v>
      </c>
      <c r="B13" t="e">
        <f>Budgetübersicht!#REF!</f>
        <v>#REF!</v>
      </c>
      <c r="C13" t="e">
        <f>VLOOKUP(B13,buchungsarten!$A$4:$B$63,2,FALSE)</f>
        <v>#REF!</v>
      </c>
      <c r="D13">
        <f>SUMIF(Budgetübersicht!$A$2:$P$70,BMD_ImportDaten!$A13,Budgetübersicht!E$2:E$70)*-1</f>
        <v>0</v>
      </c>
      <c r="E13">
        <f>SUMIF(Budgetübersicht!$A$2:$P$70,BMD_ImportDaten!$A13,Budgetübersicht!F$2:F$70)*-1</f>
        <v>0</v>
      </c>
      <c r="F13">
        <f>SUMIF(Budgetübersicht!$A$2:$P$70,BMD_ImportDaten!$A13,Budgetübersicht!G$2:G$70)*-1</f>
        <v>0</v>
      </c>
      <c r="G13">
        <f>SUMIF(Budgetübersicht!$A$2:$P$70,BMD_ImportDaten!$A13,Budgetübersicht!H$2:H$70)*-1</f>
        <v>0</v>
      </c>
      <c r="H13">
        <f>SUMIF(Budgetübersicht!$A$2:$P$70,BMD_ImportDaten!$A13,Budgetübersicht!I$2:I$70)*-1</f>
        <v>0</v>
      </c>
      <c r="I13">
        <f>SUMIF(Budgetübersicht!$A$2:$P$70,BMD_ImportDaten!$A13,Budgetübersicht!J$2:J$70)*-1</f>
        <v>0</v>
      </c>
      <c r="J13">
        <f>SUMIF(Budgetübersicht!$A$2:$P$70,BMD_ImportDaten!$A13,Budgetübersicht!K$2:K$70)*-1</f>
        <v>0</v>
      </c>
      <c r="K13">
        <f>SUMIF(Budgetübersicht!$A$2:$P$70,BMD_ImportDaten!$A13,Budgetübersicht!L$2:L$70)*-1</f>
        <v>0</v>
      </c>
      <c r="L13">
        <f>SUMIF(Budgetübersicht!$A$2:$P$70,BMD_ImportDaten!$A13,Budgetübersicht!M$2:M$70)*-1</f>
        <v>0</v>
      </c>
      <c r="M13">
        <f>SUMIF(Budgetübersicht!$A$2:$P$70,BMD_ImportDaten!$A13,Budgetübersicht!N$2:N$70)*-1</f>
        <v>0</v>
      </c>
      <c r="N13">
        <f>SUMIF(Budgetübersicht!$A$2:$P$70,BMD_ImportDaten!$A13,Budgetübersicht!O$2:O$70)*-1</f>
        <v>0</v>
      </c>
      <c r="O13">
        <f>SUMIF(Budgetübersicht!$A$2:$P$70,BMD_ImportDaten!$A13,Budgetübersicht!P$2:P$70)*-1</f>
        <v>0</v>
      </c>
    </row>
    <row r="14" spans="1:15" ht="15.75">
      <c r="A14" s="4">
        <v>41100</v>
      </c>
      <c r="B14" t="e">
        <f>Budgetübersicht!#REF!</f>
        <v>#REF!</v>
      </c>
      <c r="C14" t="e">
        <f>VLOOKUP(B14,buchungsarten!$A$4:$B$63,2,FALSE)</f>
        <v>#REF!</v>
      </c>
      <c r="D14">
        <f>SUMIF(Budgetübersicht!$A$2:$P$70,BMD_ImportDaten!$A14,Budgetübersicht!E$2:E$70)*-1</f>
        <v>0</v>
      </c>
      <c r="E14">
        <f>SUMIF(Budgetübersicht!$A$2:$P$70,BMD_ImportDaten!$A14,Budgetübersicht!F$2:F$70)*-1</f>
        <v>0</v>
      </c>
      <c r="F14">
        <f>SUMIF(Budgetübersicht!$A$2:$P$70,BMD_ImportDaten!$A14,Budgetübersicht!G$2:G$70)*-1</f>
        <v>0</v>
      </c>
      <c r="G14">
        <f>SUMIF(Budgetübersicht!$A$2:$P$70,BMD_ImportDaten!$A14,Budgetübersicht!H$2:H$70)*-1</f>
        <v>0</v>
      </c>
      <c r="H14">
        <f>SUMIF(Budgetübersicht!$A$2:$P$70,BMD_ImportDaten!$A14,Budgetübersicht!I$2:I$70)*-1</f>
        <v>0</v>
      </c>
      <c r="I14">
        <f>SUMIF(Budgetübersicht!$A$2:$P$70,BMD_ImportDaten!$A14,Budgetübersicht!J$2:J$70)*-1</f>
        <v>0</v>
      </c>
      <c r="J14">
        <f>SUMIF(Budgetübersicht!$A$2:$P$70,BMD_ImportDaten!$A14,Budgetübersicht!K$2:K$70)*-1</f>
        <v>0</v>
      </c>
      <c r="K14">
        <f>SUMIF(Budgetübersicht!$A$2:$P$70,BMD_ImportDaten!$A14,Budgetübersicht!L$2:L$70)*-1</f>
        <v>0</v>
      </c>
      <c r="L14">
        <f>SUMIF(Budgetübersicht!$A$2:$P$70,BMD_ImportDaten!$A14,Budgetübersicht!M$2:M$70)*-1</f>
        <v>0</v>
      </c>
      <c r="M14">
        <f>SUMIF(Budgetübersicht!$A$2:$P$70,BMD_ImportDaten!$A14,Budgetübersicht!N$2:N$70)*-1</f>
        <v>0</v>
      </c>
      <c r="N14">
        <f>SUMIF(Budgetübersicht!$A$2:$P$70,BMD_ImportDaten!$A14,Budgetübersicht!O$2:O$70)*-1</f>
        <v>0</v>
      </c>
      <c r="O14">
        <f>SUMIF(Budgetübersicht!$A$2:$P$70,BMD_ImportDaten!$A14,Budgetübersicht!P$2:P$70)*-1</f>
        <v>0</v>
      </c>
    </row>
    <row r="15" spans="1:15" ht="15.75">
      <c r="A15" s="4">
        <v>41200</v>
      </c>
      <c r="B15" t="e">
        <f>Budgetübersicht!#REF!</f>
        <v>#REF!</v>
      </c>
      <c r="C15" t="e">
        <f>VLOOKUP(B15,buchungsarten!$A$4:$B$63,2,FALSE)</f>
        <v>#REF!</v>
      </c>
      <c r="D15">
        <f>SUMIF(Budgetübersicht!$A$2:$P$70,BMD_ImportDaten!$A15,Budgetübersicht!E$2:E$70)*-1</f>
        <v>0</v>
      </c>
      <c r="E15">
        <f>SUMIF(Budgetübersicht!$A$2:$P$70,BMD_ImportDaten!$A15,Budgetübersicht!F$2:F$70)*-1</f>
        <v>0</v>
      </c>
      <c r="F15">
        <f>SUMIF(Budgetübersicht!$A$2:$P$70,BMD_ImportDaten!$A15,Budgetübersicht!G$2:G$70)*-1</f>
        <v>0</v>
      </c>
      <c r="G15">
        <f>SUMIF(Budgetübersicht!$A$2:$P$70,BMD_ImportDaten!$A15,Budgetübersicht!H$2:H$70)*-1</f>
        <v>0</v>
      </c>
      <c r="H15">
        <f>SUMIF(Budgetübersicht!$A$2:$P$70,BMD_ImportDaten!$A15,Budgetübersicht!I$2:I$70)*-1</f>
        <v>0</v>
      </c>
      <c r="I15">
        <f>SUMIF(Budgetübersicht!$A$2:$P$70,BMD_ImportDaten!$A15,Budgetübersicht!J$2:J$70)*-1</f>
        <v>0</v>
      </c>
      <c r="J15">
        <f>SUMIF(Budgetübersicht!$A$2:$P$70,BMD_ImportDaten!$A15,Budgetübersicht!K$2:K$70)*-1</f>
        <v>0</v>
      </c>
      <c r="K15">
        <f>SUMIF(Budgetübersicht!$A$2:$P$70,BMD_ImportDaten!$A15,Budgetübersicht!L$2:L$70)*-1</f>
        <v>0</v>
      </c>
      <c r="L15">
        <f>SUMIF(Budgetübersicht!$A$2:$P$70,BMD_ImportDaten!$A15,Budgetübersicht!M$2:M$70)*-1</f>
        <v>0</v>
      </c>
      <c r="M15">
        <f>SUMIF(Budgetübersicht!$A$2:$P$70,BMD_ImportDaten!$A15,Budgetübersicht!N$2:N$70)*-1</f>
        <v>0</v>
      </c>
      <c r="N15">
        <f>SUMIF(Budgetübersicht!$A$2:$P$70,BMD_ImportDaten!$A15,Budgetübersicht!O$2:O$70)*-1</f>
        <v>0</v>
      </c>
      <c r="O15">
        <f>SUMIF(Budgetübersicht!$A$2:$P$70,BMD_ImportDaten!$A15,Budgetübersicht!P$2:P$70)*-1</f>
        <v>0</v>
      </c>
    </row>
    <row r="16" spans="1:15" ht="15.75">
      <c r="A16" s="4">
        <v>41400</v>
      </c>
      <c r="B16" t="e">
        <f>Budgetübersicht!#REF!</f>
        <v>#REF!</v>
      </c>
      <c r="C16" t="e">
        <f>VLOOKUP(B16,buchungsarten!$A$4:$B$63,2,FALSE)</f>
        <v>#REF!</v>
      </c>
      <c r="D16">
        <f>SUMIF(Budgetübersicht!$A$2:$P$70,BMD_ImportDaten!$A16,Budgetübersicht!E$2:E$70)*-1</f>
        <v>0</v>
      </c>
      <c r="E16">
        <f>SUMIF(Budgetübersicht!$A$2:$P$70,BMD_ImportDaten!$A16,Budgetübersicht!F$2:F$70)*-1</f>
        <v>0</v>
      </c>
      <c r="F16">
        <f>SUMIF(Budgetübersicht!$A$2:$P$70,BMD_ImportDaten!$A16,Budgetübersicht!G$2:G$70)*-1</f>
        <v>0</v>
      </c>
      <c r="G16">
        <f>SUMIF(Budgetübersicht!$A$2:$P$70,BMD_ImportDaten!$A16,Budgetübersicht!H$2:H$70)*-1</f>
        <v>0</v>
      </c>
      <c r="H16">
        <f>SUMIF(Budgetübersicht!$A$2:$P$70,BMD_ImportDaten!$A16,Budgetübersicht!I$2:I$70)*-1</f>
        <v>0</v>
      </c>
      <c r="I16">
        <f>SUMIF(Budgetübersicht!$A$2:$P$70,BMD_ImportDaten!$A16,Budgetübersicht!J$2:J$70)*-1</f>
        <v>0</v>
      </c>
      <c r="J16">
        <f>SUMIF(Budgetübersicht!$A$2:$P$70,BMD_ImportDaten!$A16,Budgetübersicht!K$2:K$70)*-1</f>
        <v>0</v>
      </c>
      <c r="K16">
        <f>SUMIF(Budgetübersicht!$A$2:$P$70,BMD_ImportDaten!$A16,Budgetübersicht!L$2:L$70)*-1</f>
        <v>0</v>
      </c>
      <c r="L16">
        <f>SUMIF(Budgetübersicht!$A$2:$P$70,BMD_ImportDaten!$A16,Budgetübersicht!M$2:M$70)*-1</f>
        <v>0</v>
      </c>
      <c r="M16">
        <f>SUMIF(Budgetübersicht!$A$2:$P$70,BMD_ImportDaten!$A16,Budgetübersicht!N$2:N$70)*-1</f>
        <v>0</v>
      </c>
      <c r="N16">
        <f>SUMIF(Budgetübersicht!$A$2:$P$70,BMD_ImportDaten!$A16,Budgetübersicht!O$2:O$70)*-1</f>
        <v>0</v>
      </c>
      <c r="O16">
        <f>SUMIF(Budgetübersicht!$A$2:$P$70,BMD_ImportDaten!$A16,Budgetübersicht!P$2:P$70)*-1</f>
        <v>0</v>
      </c>
    </row>
    <row r="17" spans="1:15" ht="15.75">
      <c r="A17" s="4">
        <v>41700</v>
      </c>
      <c r="B17" t="e">
        <f>Budgetübersicht!#REF!</f>
        <v>#REF!</v>
      </c>
      <c r="C17" t="e">
        <f>VLOOKUP(B17,buchungsarten!$A$4:$B$63,2,FALSE)</f>
        <v>#REF!</v>
      </c>
      <c r="D17">
        <f>SUMIF(Budgetübersicht!$A$2:$P$70,BMD_ImportDaten!$A17,Budgetübersicht!E$2:E$70)*-1</f>
        <v>0</v>
      </c>
      <c r="E17">
        <f>SUMIF(Budgetübersicht!$A$2:$P$70,BMD_ImportDaten!$A17,Budgetübersicht!F$2:F$70)*-1</f>
        <v>0</v>
      </c>
      <c r="F17">
        <f>SUMIF(Budgetübersicht!$A$2:$P$70,BMD_ImportDaten!$A17,Budgetübersicht!G$2:G$70)*-1</f>
        <v>0</v>
      </c>
      <c r="G17">
        <f>SUMIF(Budgetübersicht!$A$2:$P$70,BMD_ImportDaten!$A17,Budgetübersicht!H$2:H$70)*-1</f>
        <v>0</v>
      </c>
      <c r="H17">
        <f>SUMIF(Budgetübersicht!$A$2:$P$70,BMD_ImportDaten!$A17,Budgetübersicht!I$2:I$70)*-1</f>
        <v>0</v>
      </c>
      <c r="I17">
        <f>SUMIF(Budgetübersicht!$A$2:$P$70,BMD_ImportDaten!$A17,Budgetübersicht!J$2:J$70)*-1</f>
        <v>0</v>
      </c>
      <c r="J17">
        <f>SUMIF(Budgetübersicht!$A$2:$P$70,BMD_ImportDaten!$A17,Budgetübersicht!K$2:K$70)*-1</f>
        <v>0</v>
      </c>
      <c r="K17">
        <f>SUMIF(Budgetübersicht!$A$2:$P$70,BMD_ImportDaten!$A17,Budgetübersicht!L$2:L$70)*-1</f>
        <v>0</v>
      </c>
      <c r="L17">
        <f>SUMIF(Budgetübersicht!$A$2:$P$70,BMD_ImportDaten!$A17,Budgetübersicht!M$2:M$70)*-1</f>
        <v>0</v>
      </c>
      <c r="M17">
        <f>SUMIF(Budgetübersicht!$A$2:$P$70,BMD_ImportDaten!$A17,Budgetübersicht!N$2:N$70)*-1</f>
        <v>0</v>
      </c>
      <c r="N17">
        <f>SUMIF(Budgetübersicht!$A$2:$P$70,BMD_ImportDaten!$A17,Budgetübersicht!O$2:O$70)*-1</f>
        <v>0</v>
      </c>
      <c r="O17">
        <f>SUMIF(Budgetübersicht!$A$2:$P$70,BMD_ImportDaten!$A17,Budgetübersicht!P$2:P$70)*-1</f>
        <v>0</v>
      </c>
    </row>
    <row r="18" spans="1:15" ht="15.75">
      <c r="A18" s="4">
        <v>41900</v>
      </c>
      <c r="B18" t="e">
        <f>Budgetübersicht!#REF!</f>
        <v>#REF!</v>
      </c>
      <c r="C18" t="e">
        <f>VLOOKUP(B18,buchungsarten!$A$4:$B$63,2,FALSE)</f>
        <v>#REF!</v>
      </c>
      <c r="D18">
        <f>SUMIF(Budgetübersicht!$A$2:$P$70,BMD_ImportDaten!$A18,Budgetübersicht!E$2:E$70)*-1</f>
        <v>0</v>
      </c>
      <c r="E18">
        <f>SUMIF(Budgetübersicht!$A$2:$P$70,BMD_ImportDaten!$A18,Budgetübersicht!F$2:F$70)*-1</f>
        <v>0</v>
      </c>
      <c r="F18">
        <f>SUMIF(Budgetübersicht!$A$2:$P$70,BMD_ImportDaten!$A18,Budgetübersicht!G$2:G$70)*-1</f>
        <v>0</v>
      </c>
      <c r="G18">
        <f>SUMIF(Budgetübersicht!$A$2:$P$70,BMD_ImportDaten!$A18,Budgetübersicht!H$2:H$70)*-1</f>
        <v>0</v>
      </c>
      <c r="H18">
        <f>SUMIF(Budgetübersicht!$A$2:$P$70,BMD_ImportDaten!$A18,Budgetübersicht!I$2:I$70)*-1</f>
        <v>0</v>
      </c>
      <c r="I18">
        <f>SUMIF(Budgetübersicht!$A$2:$P$70,BMD_ImportDaten!$A18,Budgetübersicht!J$2:J$70)*-1</f>
        <v>0</v>
      </c>
      <c r="J18">
        <f>SUMIF(Budgetübersicht!$A$2:$P$70,BMD_ImportDaten!$A18,Budgetübersicht!K$2:K$70)*-1</f>
        <v>0</v>
      </c>
      <c r="K18">
        <f>SUMIF(Budgetübersicht!$A$2:$P$70,BMD_ImportDaten!$A18,Budgetübersicht!L$2:L$70)*-1</f>
        <v>0</v>
      </c>
      <c r="L18">
        <f>SUMIF(Budgetübersicht!$A$2:$P$70,BMD_ImportDaten!$A18,Budgetübersicht!M$2:M$70)*-1</f>
        <v>0</v>
      </c>
      <c r="M18">
        <f>SUMIF(Budgetübersicht!$A$2:$P$70,BMD_ImportDaten!$A18,Budgetübersicht!N$2:N$70)*-1</f>
        <v>0</v>
      </c>
      <c r="N18">
        <f>SUMIF(Budgetübersicht!$A$2:$P$70,BMD_ImportDaten!$A18,Budgetübersicht!O$2:O$70)*-1</f>
        <v>0</v>
      </c>
      <c r="O18">
        <f>SUMIF(Budgetübersicht!$A$2:$P$70,BMD_ImportDaten!$A18,Budgetübersicht!P$2:P$70)*-1</f>
        <v>0</v>
      </c>
    </row>
    <row r="19" spans="1:15" ht="15.75">
      <c r="A19" s="1">
        <v>44700</v>
      </c>
      <c r="B19" t="e">
        <f>Budgetübersicht!#REF!</f>
        <v>#REF!</v>
      </c>
      <c r="C19" t="e">
        <f>VLOOKUP(B19,buchungsarten!$A$4:$B$63,2,FALSE)</f>
        <v>#REF!</v>
      </c>
      <c r="D19">
        <f>SUMIF(Budgetübersicht!$A$2:$P$70,BMD_ImportDaten!$A19,Budgetübersicht!E$2:E$70)*-1</f>
        <v>0</v>
      </c>
      <c r="E19">
        <f>SUMIF(Budgetübersicht!$A$2:$P$70,BMD_ImportDaten!$A19,Budgetübersicht!F$2:F$70)*-1</f>
        <v>0</v>
      </c>
      <c r="F19">
        <f>SUMIF(Budgetübersicht!$A$2:$P$70,BMD_ImportDaten!$A19,Budgetübersicht!G$2:G$70)*-1</f>
        <v>0</v>
      </c>
      <c r="G19">
        <f>SUMIF(Budgetübersicht!$A$2:$P$70,BMD_ImportDaten!$A19,Budgetübersicht!H$2:H$70)*-1</f>
        <v>0</v>
      </c>
      <c r="H19">
        <f>SUMIF(Budgetübersicht!$A$2:$P$70,BMD_ImportDaten!$A19,Budgetübersicht!I$2:I$70)*-1</f>
        <v>0</v>
      </c>
      <c r="I19">
        <f>SUMIF(Budgetübersicht!$A$2:$P$70,BMD_ImportDaten!$A19,Budgetübersicht!J$2:J$70)*-1</f>
        <v>0</v>
      </c>
      <c r="J19">
        <f>SUMIF(Budgetübersicht!$A$2:$P$70,BMD_ImportDaten!$A19,Budgetübersicht!K$2:K$70)*-1</f>
        <v>0</v>
      </c>
      <c r="K19">
        <f>SUMIF(Budgetübersicht!$A$2:$P$70,BMD_ImportDaten!$A19,Budgetübersicht!L$2:L$70)*-1</f>
        <v>0</v>
      </c>
      <c r="L19">
        <f>SUMIF(Budgetübersicht!$A$2:$P$70,BMD_ImportDaten!$A19,Budgetübersicht!M$2:M$70)*-1</f>
        <v>0</v>
      </c>
      <c r="M19">
        <f>SUMIF(Budgetübersicht!$A$2:$P$70,BMD_ImportDaten!$A19,Budgetübersicht!N$2:N$70)*-1</f>
        <v>0</v>
      </c>
      <c r="N19">
        <f>SUMIF(Budgetübersicht!$A$2:$P$70,BMD_ImportDaten!$A19,Budgetübersicht!O$2:O$70)*-1</f>
        <v>0</v>
      </c>
      <c r="O19">
        <f>SUMIF(Budgetübersicht!$A$2:$P$70,BMD_ImportDaten!$A19,Budgetübersicht!P$2:P$70)*-1</f>
        <v>0</v>
      </c>
    </row>
    <row r="20" spans="1:15" ht="15.75">
      <c r="A20" s="1">
        <v>48100</v>
      </c>
      <c r="B20" t="e">
        <f>Budgetübersicht!#REF!</f>
        <v>#REF!</v>
      </c>
      <c r="C20" t="e">
        <f>VLOOKUP(B20,buchungsarten!$A$4:$B$63,2,FALSE)</f>
        <v>#REF!</v>
      </c>
      <c r="D20">
        <f>SUMIF(Budgetübersicht!$A$2:$P$70,BMD_ImportDaten!$A20,Budgetübersicht!E$2:E$70)*-1</f>
        <v>0</v>
      </c>
      <c r="E20">
        <f>SUMIF(Budgetübersicht!$A$2:$P$70,BMD_ImportDaten!$A20,Budgetübersicht!F$2:F$70)*-1</f>
        <v>0</v>
      </c>
      <c r="F20">
        <f>SUMIF(Budgetübersicht!$A$2:$P$70,BMD_ImportDaten!$A20,Budgetübersicht!G$2:G$70)*-1</f>
        <v>0</v>
      </c>
      <c r="G20">
        <f>SUMIF(Budgetübersicht!$A$2:$P$70,BMD_ImportDaten!$A20,Budgetübersicht!H$2:H$70)*-1</f>
        <v>0</v>
      </c>
      <c r="H20">
        <f>SUMIF(Budgetübersicht!$A$2:$P$70,BMD_ImportDaten!$A20,Budgetübersicht!I$2:I$70)*-1</f>
        <v>0</v>
      </c>
      <c r="I20">
        <f>SUMIF(Budgetübersicht!$A$2:$P$70,BMD_ImportDaten!$A20,Budgetübersicht!J$2:J$70)*-1</f>
        <v>0</v>
      </c>
      <c r="J20">
        <f>SUMIF(Budgetübersicht!$A$2:$P$70,BMD_ImportDaten!$A20,Budgetübersicht!K$2:K$70)*-1</f>
        <v>0</v>
      </c>
      <c r="K20">
        <f>SUMIF(Budgetübersicht!$A$2:$P$70,BMD_ImportDaten!$A20,Budgetübersicht!L$2:L$70)*-1</f>
        <v>0</v>
      </c>
      <c r="L20">
        <f>SUMIF(Budgetübersicht!$A$2:$P$70,BMD_ImportDaten!$A20,Budgetübersicht!M$2:M$70)*-1</f>
        <v>0</v>
      </c>
      <c r="M20">
        <f>SUMIF(Budgetübersicht!$A$2:$P$70,BMD_ImportDaten!$A20,Budgetübersicht!N$2:N$70)*-1</f>
        <v>0</v>
      </c>
      <c r="N20">
        <f>SUMIF(Budgetübersicht!$A$2:$P$70,BMD_ImportDaten!$A20,Budgetübersicht!O$2:O$70)*-1</f>
        <v>0</v>
      </c>
      <c r="O20">
        <f>SUMIF(Budgetübersicht!$A$2:$P$70,BMD_ImportDaten!$A20,Budgetübersicht!P$2:P$70)*-1</f>
        <v>0</v>
      </c>
    </row>
    <row r="21" spans="1:15" ht="15.75">
      <c r="A21" s="1">
        <v>48300</v>
      </c>
      <c r="B21" t="e">
        <f>Budgetübersicht!#REF!</f>
        <v>#REF!</v>
      </c>
      <c r="C21" t="e">
        <f>VLOOKUP(B21,buchungsarten!$A$4:$B$63,2,FALSE)</f>
        <v>#REF!</v>
      </c>
      <c r="D21">
        <f>SUMIF(Budgetübersicht!$A$2:$P$70,BMD_ImportDaten!$A21,Budgetübersicht!E$2:E$70)*-1</f>
        <v>0</v>
      </c>
      <c r="E21">
        <f>SUMIF(Budgetübersicht!$A$2:$P$70,BMD_ImportDaten!$A21,Budgetübersicht!F$2:F$70)*-1</f>
        <v>0</v>
      </c>
      <c r="F21">
        <f>SUMIF(Budgetübersicht!$A$2:$P$70,BMD_ImportDaten!$A21,Budgetübersicht!G$2:G$70)*-1</f>
        <v>0</v>
      </c>
      <c r="G21">
        <f>SUMIF(Budgetübersicht!$A$2:$P$70,BMD_ImportDaten!$A21,Budgetübersicht!H$2:H$70)*-1</f>
        <v>0</v>
      </c>
      <c r="H21">
        <f>SUMIF(Budgetübersicht!$A$2:$P$70,BMD_ImportDaten!$A21,Budgetübersicht!I$2:I$70)*-1</f>
        <v>0</v>
      </c>
      <c r="I21">
        <f>SUMIF(Budgetübersicht!$A$2:$P$70,BMD_ImportDaten!$A21,Budgetübersicht!J$2:J$70)*-1</f>
        <v>0</v>
      </c>
      <c r="J21">
        <f>SUMIF(Budgetübersicht!$A$2:$P$70,BMD_ImportDaten!$A21,Budgetübersicht!K$2:K$70)*-1</f>
        <v>0</v>
      </c>
      <c r="K21">
        <f>SUMIF(Budgetübersicht!$A$2:$P$70,BMD_ImportDaten!$A21,Budgetübersicht!L$2:L$70)*-1</f>
        <v>0</v>
      </c>
      <c r="L21">
        <f>SUMIF(Budgetübersicht!$A$2:$P$70,BMD_ImportDaten!$A21,Budgetübersicht!M$2:M$70)*-1</f>
        <v>0</v>
      </c>
      <c r="M21">
        <f>SUMIF(Budgetübersicht!$A$2:$P$70,BMD_ImportDaten!$A21,Budgetübersicht!N$2:N$70)*-1</f>
        <v>0</v>
      </c>
      <c r="N21">
        <f>SUMIF(Budgetübersicht!$A$2:$P$70,BMD_ImportDaten!$A21,Budgetübersicht!O$2:O$70)*-1</f>
        <v>0</v>
      </c>
      <c r="O21">
        <f>SUMIF(Budgetübersicht!$A$2:$P$70,BMD_ImportDaten!$A21,Budgetübersicht!P$2:P$70)*-1</f>
        <v>0</v>
      </c>
    </row>
    <row r="22" spans="1:15" ht="15.75">
      <c r="A22" s="4">
        <v>48500</v>
      </c>
      <c r="B22" t="e">
        <f>Budgetübersicht!#REF!</f>
        <v>#REF!</v>
      </c>
      <c r="C22" t="e">
        <f>VLOOKUP(B22,buchungsarten!$A$4:$B$63,2,FALSE)</f>
        <v>#REF!</v>
      </c>
      <c r="D22">
        <f>SUMIF(Budgetübersicht!$A$2:$P$70,BMD_ImportDaten!$A22,Budgetübersicht!E$2:E$70)*-1</f>
        <v>0</v>
      </c>
      <c r="E22">
        <f>SUMIF(Budgetübersicht!$A$2:$P$70,BMD_ImportDaten!$A22,Budgetübersicht!F$2:F$70)*-1</f>
        <v>0</v>
      </c>
      <c r="F22">
        <f>SUMIF(Budgetübersicht!$A$2:$P$70,BMD_ImportDaten!$A22,Budgetübersicht!G$2:G$70)*-1</f>
        <v>0</v>
      </c>
      <c r="G22">
        <f>SUMIF(Budgetübersicht!$A$2:$P$70,BMD_ImportDaten!$A22,Budgetübersicht!H$2:H$70)*-1</f>
        <v>0</v>
      </c>
      <c r="H22">
        <f>SUMIF(Budgetübersicht!$A$2:$P$70,BMD_ImportDaten!$A22,Budgetübersicht!I$2:I$70)*-1</f>
        <v>0</v>
      </c>
      <c r="I22">
        <f>SUMIF(Budgetübersicht!$A$2:$P$70,BMD_ImportDaten!$A22,Budgetübersicht!J$2:J$70)*-1</f>
        <v>0</v>
      </c>
      <c r="J22">
        <f>SUMIF(Budgetübersicht!$A$2:$P$70,BMD_ImportDaten!$A22,Budgetübersicht!K$2:K$70)*-1</f>
        <v>0</v>
      </c>
      <c r="K22">
        <f>SUMIF(Budgetübersicht!$A$2:$P$70,BMD_ImportDaten!$A22,Budgetübersicht!L$2:L$70)*-1</f>
        <v>0</v>
      </c>
      <c r="L22">
        <f>SUMIF(Budgetübersicht!$A$2:$P$70,BMD_ImportDaten!$A22,Budgetübersicht!M$2:M$70)*-1</f>
        <v>0</v>
      </c>
      <c r="M22">
        <f>SUMIF(Budgetübersicht!$A$2:$P$70,BMD_ImportDaten!$A22,Budgetübersicht!N$2:N$70)*-1</f>
        <v>0</v>
      </c>
      <c r="N22">
        <f>SUMIF(Budgetübersicht!$A$2:$P$70,BMD_ImportDaten!$A22,Budgetübersicht!O$2:O$70)*-1</f>
        <v>0</v>
      </c>
      <c r="O22">
        <f>SUMIF(Budgetübersicht!$A$2:$P$70,BMD_ImportDaten!$A22,Budgetübersicht!P$2:P$70)*-1</f>
        <v>0</v>
      </c>
    </row>
    <row r="23" spans="1:15" ht="15.75">
      <c r="A23" s="4">
        <v>49000</v>
      </c>
      <c r="B23" t="e">
        <f>Budgetübersicht!#REF!</f>
        <v>#REF!</v>
      </c>
      <c r="C23" t="e">
        <f>VLOOKUP(B23,buchungsarten!$A$4:$B$63,2,FALSE)</f>
        <v>#REF!</v>
      </c>
      <c r="D23">
        <f>SUMIF(Budgetübersicht!$A$2:$P$70,BMD_ImportDaten!$A23,Budgetübersicht!E$2:E$70)*-1</f>
        <v>0</v>
      </c>
      <c r="E23">
        <f>SUMIF(Budgetübersicht!$A$2:$P$70,BMD_ImportDaten!$A23,Budgetübersicht!F$2:F$70)*-1</f>
        <v>0</v>
      </c>
      <c r="F23">
        <f>SUMIF(Budgetübersicht!$A$2:$P$70,BMD_ImportDaten!$A23,Budgetübersicht!G$2:G$70)*-1</f>
        <v>0</v>
      </c>
      <c r="G23">
        <f>SUMIF(Budgetübersicht!$A$2:$P$70,BMD_ImportDaten!$A23,Budgetübersicht!H$2:H$70)*-1</f>
        <v>0</v>
      </c>
      <c r="H23">
        <f>SUMIF(Budgetübersicht!$A$2:$P$70,BMD_ImportDaten!$A23,Budgetübersicht!I$2:I$70)*-1</f>
        <v>0</v>
      </c>
      <c r="I23">
        <f>SUMIF(Budgetübersicht!$A$2:$P$70,BMD_ImportDaten!$A23,Budgetübersicht!J$2:J$70)*-1</f>
        <v>0</v>
      </c>
      <c r="J23">
        <f>SUMIF(Budgetübersicht!$A$2:$P$70,BMD_ImportDaten!$A23,Budgetübersicht!K$2:K$70)*-1</f>
        <v>0</v>
      </c>
      <c r="K23">
        <f>SUMIF(Budgetübersicht!$A$2:$P$70,BMD_ImportDaten!$A23,Budgetübersicht!L$2:L$70)*-1</f>
        <v>0</v>
      </c>
      <c r="L23">
        <f>SUMIF(Budgetübersicht!$A$2:$P$70,BMD_ImportDaten!$A23,Budgetübersicht!M$2:M$70)*-1</f>
        <v>0</v>
      </c>
      <c r="M23">
        <f>SUMIF(Budgetübersicht!$A$2:$P$70,BMD_ImportDaten!$A23,Budgetübersicht!N$2:N$70)*-1</f>
        <v>0</v>
      </c>
      <c r="N23">
        <f>SUMIF(Budgetübersicht!$A$2:$P$70,BMD_ImportDaten!$A23,Budgetübersicht!O$2:O$70)*-1</f>
        <v>0</v>
      </c>
      <c r="O23">
        <f>SUMIF(Budgetübersicht!$A$2:$P$70,BMD_ImportDaten!$A23,Budgetübersicht!P$2:P$70)*-1</f>
        <v>0</v>
      </c>
    </row>
    <row r="24" spans="1:15" ht="15.75">
      <c r="A24" s="1">
        <v>50000</v>
      </c>
      <c r="B24" t="e">
        <f>Budgetübersicht!#REF!</f>
        <v>#REF!</v>
      </c>
      <c r="C24" t="e">
        <f>VLOOKUP(B24,buchungsarten!$A$4:$B$63,2,FALSE)</f>
        <v>#REF!</v>
      </c>
      <c r="D24">
        <f>SUMIF(Budgetübersicht!$A$2:$P$70,BMD_ImportDaten!$A24,Budgetübersicht!E$2:E$70)</f>
        <v>5838425.626602447</v>
      </c>
      <c r="E24">
        <f>SUMIF(Budgetübersicht!$A$2:$P$70,BMD_ImportDaten!$A24,Budgetübersicht!F$2:F$70)</f>
        <v>4555830.934583945</v>
      </c>
      <c r="F24">
        <f>SUMIF(Budgetübersicht!$A$2:$P$70,BMD_ImportDaten!$A24,Budgetübersicht!G$2:G$70)</f>
        <v>1439538.9345839445</v>
      </c>
      <c r="G24">
        <f>SUMIF(Budgetübersicht!$A$2:$P$70,BMD_ImportDaten!$A24,Budgetübersicht!H$2:H$70)</f>
        <v>2522133.145588618</v>
      </c>
      <c r="H24">
        <f>SUMIF(Budgetübersicht!$A$2:$P$70,BMD_ImportDaten!$A24,Budgetübersicht!I$2:I$70)</f>
        <v>3681293.145588618</v>
      </c>
      <c r="I24">
        <f>SUMIF(Budgetübersicht!$A$2:$P$70,BMD_ImportDaten!$A24,Budgetübersicht!J$2:J$70)</f>
        <v>1.934583944671547</v>
      </c>
      <c r="J24">
        <f>SUMIF(Budgetübersicht!$A$2:$P$70,BMD_ImportDaten!$A24,Budgetübersicht!K$2:K$70)</f>
        <v>0</v>
      </c>
      <c r="K24">
        <f>SUMIF(Budgetübersicht!$A$2:$P$70,BMD_ImportDaten!$A24,Budgetübersicht!L$2:L$70)</f>
        <v>0</v>
      </c>
      <c r="L24">
        <f>SUMIF(Budgetübersicht!$A$2:$P$70,BMD_ImportDaten!$A24,Budgetübersicht!M$2:M$70)</f>
        <v>0</v>
      </c>
      <c r="M24">
        <f>SUMIF(Budgetübersicht!$A$2:$P$70,BMD_ImportDaten!$A24,Budgetübersicht!N$2:N$70)</f>
        <v>0</v>
      </c>
      <c r="N24">
        <f>SUMIF(Budgetübersicht!$A$2:$P$70,BMD_ImportDaten!$A24,Budgetübersicht!O$2:O$70)</f>
        <v>0</v>
      </c>
      <c r="O24">
        <f>SUMIF(Budgetübersicht!$A$2:$P$70,BMD_ImportDaten!$A24,Budgetübersicht!P$2:P$70)</f>
        <v>0</v>
      </c>
    </row>
    <row r="25" spans="1:15" ht="15.75">
      <c r="A25" s="1">
        <v>51100</v>
      </c>
      <c r="B25" t="e">
        <f>Budgetübersicht!#REF!</f>
        <v>#REF!</v>
      </c>
      <c r="C25" t="e">
        <f>VLOOKUP(B25,buchungsarten!$A$4:$B$63,2,FALSE)</f>
        <v>#REF!</v>
      </c>
      <c r="D25">
        <f>SUMIF(Budgetübersicht!$A$2:$P$70,BMD_ImportDaten!$A25,Budgetübersicht!E$2:E$70)</f>
        <v>0</v>
      </c>
      <c r="E25">
        <f>SUMIF(Budgetübersicht!$A$2:$P$70,BMD_ImportDaten!$A25,Budgetübersicht!F$2:F$70)</f>
        <v>0</v>
      </c>
      <c r="F25">
        <f>SUMIF(Budgetübersicht!$A$2:$P$70,BMD_ImportDaten!$A25,Budgetübersicht!G$2:G$70)</f>
        <v>0</v>
      </c>
      <c r="G25">
        <f>SUMIF(Budgetübersicht!$A$2:$P$70,BMD_ImportDaten!$A25,Budgetübersicht!H$2:H$70)</f>
        <v>0</v>
      </c>
      <c r="H25">
        <f>SUMIF(Budgetübersicht!$A$2:$P$70,BMD_ImportDaten!$A25,Budgetübersicht!I$2:I$70)</f>
        <v>0</v>
      </c>
      <c r="I25">
        <f>SUMIF(Budgetübersicht!$A$2:$P$70,BMD_ImportDaten!$A25,Budgetübersicht!J$2:J$70)</f>
        <v>0</v>
      </c>
      <c r="J25">
        <f>SUMIF(Budgetübersicht!$A$2:$P$70,BMD_ImportDaten!$A25,Budgetübersicht!K$2:K$70)</f>
        <v>0</v>
      </c>
      <c r="K25">
        <f>SUMIF(Budgetübersicht!$A$2:$P$70,BMD_ImportDaten!$A25,Budgetübersicht!L$2:L$70)</f>
        <v>0</v>
      </c>
      <c r="L25">
        <f>SUMIF(Budgetübersicht!$A$2:$P$70,BMD_ImportDaten!$A25,Budgetübersicht!M$2:M$70)</f>
        <v>0</v>
      </c>
      <c r="M25">
        <f>SUMIF(Budgetübersicht!$A$2:$P$70,BMD_ImportDaten!$A25,Budgetübersicht!N$2:N$70)</f>
        <v>0</v>
      </c>
      <c r="N25">
        <f>SUMIF(Budgetübersicht!$A$2:$P$70,BMD_ImportDaten!$A25,Budgetübersicht!O$2:O$70)</f>
        <v>0</v>
      </c>
      <c r="O25">
        <f>SUMIF(Budgetübersicht!$A$2:$P$70,BMD_ImportDaten!$A25,Budgetübersicht!P$2:P$70)</f>
        <v>0</v>
      </c>
    </row>
    <row r="26" spans="1:15" ht="15.75">
      <c r="A26" s="1">
        <v>51200</v>
      </c>
      <c r="B26" t="e">
        <f>Budgetübersicht!#REF!</f>
        <v>#REF!</v>
      </c>
      <c r="C26" t="e">
        <f>VLOOKUP(B26,buchungsarten!$A$4:$B$63,2,FALSE)</f>
        <v>#REF!</v>
      </c>
      <c r="D26">
        <f>SUMIF(Budgetübersicht!$A$2:$P$70,BMD_ImportDaten!$A26,Budgetübersicht!E$2:E$70)</f>
        <v>0</v>
      </c>
      <c r="E26">
        <f>SUMIF(Budgetübersicht!$A$2:$P$70,BMD_ImportDaten!$A26,Budgetübersicht!F$2:F$70)</f>
        <v>0</v>
      </c>
      <c r="F26">
        <f>SUMIF(Budgetübersicht!$A$2:$P$70,BMD_ImportDaten!$A26,Budgetübersicht!G$2:G$70)</f>
        <v>0</v>
      </c>
      <c r="G26">
        <f>SUMIF(Budgetübersicht!$A$2:$P$70,BMD_ImportDaten!$A26,Budgetübersicht!H$2:H$70)</f>
        <v>0</v>
      </c>
      <c r="H26">
        <f>SUMIF(Budgetübersicht!$A$2:$P$70,BMD_ImportDaten!$A26,Budgetübersicht!I$2:I$70)</f>
        <v>0</v>
      </c>
      <c r="I26">
        <f>SUMIF(Budgetübersicht!$A$2:$P$70,BMD_ImportDaten!$A26,Budgetübersicht!J$2:J$70)</f>
        <v>0</v>
      </c>
      <c r="J26">
        <f>SUMIF(Budgetübersicht!$A$2:$P$70,BMD_ImportDaten!$A26,Budgetübersicht!K$2:K$70)</f>
        <v>0</v>
      </c>
      <c r="K26">
        <f>SUMIF(Budgetübersicht!$A$2:$P$70,BMD_ImportDaten!$A26,Budgetübersicht!L$2:L$70)</f>
        <v>0</v>
      </c>
      <c r="L26">
        <f>SUMIF(Budgetübersicht!$A$2:$P$70,BMD_ImportDaten!$A26,Budgetübersicht!M$2:M$70)</f>
        <v>0</v>
      </c>
      <c r="M26">
        <f>SUMIF(Budgetübersicht!$A$2:$P$70,BMD_ImportDaten!$A26,Budgetübersicht!N$2:N$70)</f>
        <v>0</v>
      </c>
      <c r="N26">
        <f>SUMIF(Budgetübersicht!$A$2:$P$70,BMD_ImportDaten!$A26,Budgetübersicht!O$2:O$70)</f>
        <v>0</v>
      </c>
      <c r="O26">
        <f>SUMIF(Budgetübersicht!$A$2:$P$70,BMD_ImportDaten!$A26,Budgetübersicht!P$2:P$70)</f>
        <v>0</v>
      </c>
    </row>
    <row r="27" spans="1:15" ht="15.75">
      <c r="A27" s="1">
        <v>51400</v>
      </c>
      <c r="B27" t="e">
        <f>Budgetübersicht!#REF!</f>
        <v>#REF!</v>
      </c>
      <c r="C27" t="e">
        <f>VLOOKUP(B27,buchungsarten!$A$4:$B$63,2,FALSE)</f>
        <v>#REF!</v>
      </c>
      <c r="D27">
        <f>SUMIF(Budgetübersicht!$A$2:$P$70,BMD_ImportDaten!$A27,Budgetübersicht!E$2:E$70)</f>
        <v>0</v>
      </c>
      <c r="E27">
        <f>SUMIF(Budgetübersicht!$A$2:$P$70,BMD_ImportDaten!$A27,Budgetübersicht!F$2:F$70)</f>
        <v>0</v>
      </c>
      <c r="F27">
        <f>SUMIF(Budgetübersicht!$A$2:$P$70,BMD_ImportDaten!$A27,Budgetübersicht!G$2:G$70)</f>
        <v>0</v>
      </c>
      <c r="G27">
        <f>SUMIF(Budgetübersicht!$A$2:$P$70,BMD_ImportDaten!$A27,Budgetübersicht!H$2:H$70)</f>
        <v>0</v>
      </c>
      <c r="H27">
        <f>SUMIF(Budgetübersicht!$A$2:$P$70,BMD_ImportDaten!$A27,Budgetübersicht!I$2:I$70)</f>
        <v>0</v>
      </c>
      <c r="I27">
        <f>SUMIF(Budgetübersicht!$A$2:$P$70,BMD_ImportDaten!$A27,Budgetübersicht!J$2:J$70)</f>
        <v>0</v>
      </c>
      <c r="J27">
        <f>SUMIF(Budgetübersicht!$A$2:$P$70,BMD_ImportDaten!$A27,Budgetübersicht!K$2:K$70)</f>
        <v>0</v>
      </c>
      <c r="K27">
        <f>SUMIF(Budgetübersicht!$A$2:$P$70,BMD_ImportDaten!$A27,Budgetübersicht!L$2:L$70)</f>
        <v>0</v>
      </c>
      <c r="L27">
        <f>SUMIF(Budgetübersicht!$A$2:$P$70,BMD_ImportDaten!$A27,Budgetübersicht!M$2:M$70)</f>
        <v>0</v>
      </c>
      <c r="M27">
        <f>SUMIF(Budgetübersicht!$A$2:$P$70,BMD_ImportDaten!$A27,Budgetübersicht!N$2:N$70)</f>
        <v>0</v>
      </c>
      <c r="N27">
        <f>SUMIF(Budgetübersicht!$A$2:$P$70,BMD_ImportDaten!$A27,Budgetübersicht!O$2:O$70)</f>
        <v>0</v>
      </c>
      <c r="O27">
        <f>SUMIF(Budgetübersicht!$A$2:$P$70,BMD_ImportDaten!$A27,Budgetübersicht!P$2:P$70)</f>
        <v>0</v>
      </c>
    </row>
    <row r="28" spans="1:15" ht="15.75">
      <c r="A28" s="1">
        <v>51700</v>
      </c>
      <c r="B28" t="e">
        <f>Budgetübersicht!#REF!</f>
        <v>#REF!</v>
      </c>
      <c r="C28" t="e">
        <f>VLOOKUP(B28,buchungsarten!$A$4:$B$63,2,FALSE)</f>
        <v>#REF!</v>
      </c>
      <c r="D28">
        <f>SUMIF(Budgetübersicht!$A$2:$P$70,BMD_ImportDaten!$A28,Budgetübersicht!E$2:E$70)</f>
        <v>0</v>
      </c>
      <c r="E28">
        <f>SUMIF(Budgetübersicht!$A$2:$P$70,BMD_ImportDaten!$A28,Budgetübersicht!F$2:F$70)</f>
        <v>0</v>
      </c>
      <c r="F28">
        <f>SUMIF(Budgetübersicht!$A$2:$P$70,BMD_ImportDaten!$A28,Budgetübersicht!G$2:G$70)</f>
        <v>0</v>
      </c>
      <c r="G28">
        <f>SUMIF(Budgetübersicht!$A$2:$P$70,BMD_ImportDaten!$A28,Budgetübersicht!H$2:H$70)</f>
        <v>0</v>
      </c>
      <c r="H28">
        <f>SUMIF(Budgetübersicht!$A$2:$P$70,BMD_ImportDaten!$A28,Budgetübersicht!I$2:I$70)</f>
        <v>0</v>
      </c>
      <c r="I28">
        <f>SUMIF(Budgetübersicht!$A$2:$P$70,BMD_ImportDaten!$A28,Budgetübersicht!J$2:J$70)</f>
        <v>0</v>
      </c>
      <c r="J28">
        <f>SUMIF(Budgetübersicht!$A$2:$P$70,BMD_ImportDaten!$A28,Budgetübersicht!K$2:K$70)</f>
        <v>0</v>
      </c>
      <c r="K28">
        <f>SUMIF(Budgetübersicht!$A$2:$P$70,BMD_ImportDaten!$A28,Budgetübersicht!L$2:L$70)</f>
        <v>0</v>
      </c>
      <c r="L28">
        <f>SUMIF(Budgetübersicht!$A$2:$P$70,BMD_ImportDaten!$A28,Budgetübersicht!M$2:M$70)</f>
        <v>0</v>
      </c>
      <c r="M28">
        <f>SUMIF(Budgetübersicht!$A$2:$P$70,BMD_ImportDaten!$A28,Budgetübersicht!N$2:N$70)</f>
        <v>0</v>
      </c>
      <c r="N28">
        <f>SUMIF(Budgetübersicht!$A$2:$P$70,BMD_ImportDaten!$A28,Budgetübersicht!O$2:O$70)</f>
        <v>0</v>
      </c>
      <c r="O28">
        <f>SUMIF(Budgetübersicht!$A$2:$P$70,BMD_ImportDaten!$A28,Budgetübersicht!P$2:P$70)</f>
        <v>0</v>
      </c>
    </row>
    <row r="29" spans="1:15" ht="15.75">
      <c r="A29" s="1">
        <v>51900</v>
      </c>
      <c r="B29" t="e">
        <f>Budgetübersicht!#REF!</f>
        <v>#REF!</v>
      </c>
      <c r="C29" t="e">
        <f>VLOOKUP(B29,buchungsarten!$A$4:$B$63,2,FALSE)</f>
        <v>#REF!</v>
      </c>
      <c r="D29">
        <f>SUMIF(Budgetübersicht!$A$2:$P$70,BMD_ImportDaten!$A29,Budgetübersicht!E$2:E$70)</f>
        <v>0</v>
      </c>
      <c r="E29">
        <f>SUMIF(Budgetübersicht!$A$2:$P$70,BMD_ImportDaten!$A29,Budgetübersicht!F$2:F$70)</f>
        <v>0</v>
      </c>
      <c r="F29">
        <f>SUMIF(Budgetübersicht!$A$2:$P$70,BMD_ImportDaten!$A29,Budgetübersicht!G$2:G$70)</f>
        <v>0</v>
      </c>
      <c r="G29">
        <f>SUMIF(Budgetübersicht!$A$2:$P$70,BMD_ImportDaten!$A29,Budgetübersicht!H$2:H$70)</f>
        <v>0</v>
      </c>
      <c r="H29">
        <f>SUMIF(Budgetübersicht!$A$2:$P$70,BMD_ImportDaten!$A29,Budgetübersicht!I$2:I$70)</f>
        <v>0</v>
      </c>
      <c r="I29">
        <f>SUMIF(Budgetübersicht!$A$2:$P$70,BMD_ImportDaten!$A29,Budgetübersicht!J$2:J$70)</f>
        <v>0</v>
      </c>
      <c r="J29">
        <f>SUMIF(Budgetübersicht!$A$2:$P$70,BMD_ImportDaten!$A29,Budgetübersicht!K$2:K$70)</f>
        <v>0</v>
      </c>
      <c r="K29">
        <f>SUMIF(Budgetübersicht!$A$2:$P$70,BMD_ImportDaten!$A29,Budgetübersicht!L$2:L$70)</f>
        <v>0</v>
      </c>
      <c r="L29">
        <f>SUMIF(Budgetübersicht!$A$2:$P$70,BMD_ImportDaten!$A29,Budgetübersicht!M$2:M$70)</f>
        <v>0</v>
      </c>
      <c r="M29">
        <f>SUMIF(Budgetübersicht!$A$2:$P$70,BMD_ImportDaten!$A29,Budgetübersicht!N$2:N$70)</f>
        <v>0</v>
      </c>
      <c r="N29">
        <f>SUMIF(Budgetübersicht!$A$2:$P$70,BMD_ImportDaten!$A29,Budgetübersicht!O$2:O$70)</f>
        <v>0</v>
      </c>
      <c r="O29">
        <f>SUMIF(Budgetübersicht!$A$2:$P$70,BMD_ImportDaten!$A29,Budgetübersicht!P$2:P$70)</f>
        <v>0</v>
      </c>
    </row>
    <row r="30" spans="1:15" ht="15.75">
      <c r="A30" s="1">
        <v>53000</v>
      </c>
      <c r="B30" t="e">
        <f>Budgetübersicht!#REF!</f>
        <v>#REF!</v>
      </c>
      <c r="C30" t="e">
        <f>VLOOKUP(B30,buchungsarten!$A$4:$B$63,2,FALSE)</f>
        <v>#REF!</v>
      </c>
      <c r="D30">
        <f>SUMIF(Budgetübersicht!$A$2:$P$70,BMD_ImportDaten!$A30,Budgetübersicht!E$2:E$70)</f>
        <v>0</v>
      </c>
      <c r="E30">
        <f>SUMIF(Budgetübersicht!$A$2:$P$70,BMD_ImportDaten!$A30,Budgetübersicht!F$2:F$70)</f>
        <v>0</v>
      </c>
      <c r="F30">
        <f>SUMIF(Budgetübersicht!$A$2:$P$70,BMD_ImportDaten!$A30,Budgetübersicht!G$2:G$70)</f>
        <v>0</v>
      </c>
      <c r="G30">
        <f>SUMIF(Budgetübersicht!$A$2:$P$70,BMD_ImportDaten!$A30,Budgetübersicht!H$2:H$70)</f>
        <v>0</v>
      </c>
      <c r="H30">
        <f>SUMIF(Budgetübersicht!$A$2:$P$70,BMD_ImportDaten!$A30,Budgetübersicht!I$2:I$70)</f>
        <v>0</v>
      </c>
      <c r="I30">
        <f>SUMIF(Budgetübersicht!$A$2:$P$70,BMD_ImportDaten!$A30,Budgetübersicht!J$2:J$70)</f>
        <v>0</v>
      </c>
      <c r="J30">
        <f>SUMIF(Budgetübersicht!$A$2:$P$70,BMD_ImportDaten!$A30,Budgetübersicht!K$2:K$70)</f>
        <v>0</v>
      </c>
      <c r="K30">
        <f>SUMIF(Budgetübersicht!$A$2:$P$70,BMD_ImportDaten!$A30,Budgetübersicht!L$2:L$70)</f>
        <v>0</v>
      </c>
      <c r="L30">
        <f>SUMIF(Budgetübersicht!$A$2:$P$70,BMD_ImportDaten!$A30,Budgetübersicht!M$2:M$70)</f>
        <v>0</v>
      </c>
      <c r="M30">
        <f>SUMIF(Budgetübersicht!$A$2:$P$70,BMD_ImportDaten!$A30,Budgetübersicht!N$2:N$70)</f>
        <v>0</v>
      </c>
      <c r="N30">
        <f>SUMIF(Budgetübersicht!$A$2:$P$70,BMD_ImportDaten!$A30,Budgetübersicht!O$2:O$70)</f>
        <v>0</v>
      </c>
      <c r="O30">
        <f>SUMIF(Budgetübersicht!$A$2:$P$70,BMD_ImportDaten!$A30,Budgetübersicht!P$2:P$70)</f>
        <v>0</v>
      </c>
    </row>
    <row r="31" spans="1:15" ht="15.75">
      <c r="A31" s="1">
        <v>58000</v>
      </c>
      <c r="B31" t="e">
        <f>Budgetübersicht!#REF!</f>
        <v>#REF!</v>
      </c>
      <c r="C31" t="e">
        <f>VLOOKUP(B31,buchungsarten!$A$4:$B$63,2,FALSE)</f>
        <v>#REF!</v>
      </c>
      <c r="D31">
        <f>SUMIF(Budgetübersicht!$A$2:$P$70,BMD_ImportDaten!$A31,Budgetübersicht!E$2:E$70)</f>
        <v>0</v>
      </c>
      <c r="E31">
        <f>SUMIF(Budgetübersicht!$A$2:$P$70,BMD_ImportDaten!$A31,Budgetübersicht!F$2:F$70)</f>
        <v>0</v>
      </c>
      <c r="F31">
        <f>SUMIF(Budgetübersicht!$A$2:$P$70,BMD_ImportDaten!$A31,Budgetübersicht!G$2:G$70)</f>
        <v>0</v>
      </c>
      <c r="G31">
        <f>SUMIF(Budgetübersicht!$A$2:$P$70,BMD_ImportDaten!$A31,Budgetübersicht!H$2:H$70)</f>
        <v>0</v>
      </c>
      <c r="H31">
        <f>SUMIF(Budgetübersicht!$A$2:$P$70,BMD_ImportDaten!$A31,Budgetübersicht!I$2:I$70)</f>
        <v>0</v>
      </c>
      <c r="I31">
        <f>SUMIF(Budgetübersicht!$A$2:$P$70,BMD_ImportDaten!$A31,Budgetübersicht!J$2:J$70)</f>
        <v>0</v>
      </c>
      <c r="J31">
        <f>SUMIF(Budgetübersicht!$A$2:$P$70,BMD_ImportDaten!$A31,Budgetübersicht!K$2:K$70)</f>
        <v>0</v>
      </c>
      <c r="K31">
        <f>SUMIF(Budgetübersicht!$A$2:$P$70,BMD_ImportDaten!$A31,Budgetübersicht!L$2:L$70)</f>
        <v>0</v>
      </c>
      <c r="L31">
        <f>SUMIF(Budgetübersicht!$A$2:$P$70,BMD_ImportDaten!$A31,Budgetübersicht!M$2:M$70)</f>
        <v>0</v>
      </c>
      <c r="M31">
        <f>SUMIF(Budgetübersicht!$A$2:$P$70,BMD_ImportDaten!$A31,Budgetübersicht!N$2:N$70)</f>
        <v>0</v>
      </c>
      <c r="N31">
        <f>SUMIF(Budgetübersicht!$A$2:$P$70,BMD_ImportDaten!$A31,Budgetübersicht!O$2:O$70)</f>
        <v>0</v>
      </c>
      <c r="O31">
        <f>SUMIF(Budgetübersicht!$A$2:$P$70,BMD_ImportDaten!$A31,Budgetübersicht!P$2:P$70)</f>
        <v>0</v>
      </c>
    </row>
    <row r="32" spans="1:15" ht="15.75">
      <c r="A32" s="1">
        <v>59000</v>
      </c>
      <c r="B32" t="e">
        <f>Budgetübersicht!#REF!</f>
        <v>#REF!</v>
      </c>
      <c r="C32" t="e">
        <f>VLOOKUP(B32,buchungsarten!$A$4:$B$63,2,FALSE)</f>
        <v>#REF!</v>
      </c>
      <c r="D32">
        <f>SUMIF(Budgetübersicht!$A$2:$P$70,BMD_ImportDaten!$A32,Budgetübersicht!E$2:E$70)</f>
        <v>0</v>
      </c>
      <c r="E32">
        <f>SUMIF(Budgetübersicht!$A$2:$P$70,BMD_ImportDaten!$A32,Budgetübersicht!F$2:F$70)</f>
        <v>0</v>
      </c>
      <c r="F32">
        <f>SUMIF(Budgetübersicht!$A$2:$P$70,BMD_ImportDaten!$A32,Budgetübersicht!G$2:G$70)</f>
        <v>0</v>
      </c>
      <c r="G32">
        <f>SUMIF(Budgetübersicht!$A$2:$P$70,BMD_ImportDaten!$A32,Budgetübersicht!H$2:H$70)</f>
        <v>0</v>
      </c>
      <c r="H32">
        <f>SUMIF(Budgetübersicht!$A$2:$P$70,BMD_ImportDaten!$A32,Budgetübersicht!I$2:I$70)</f>
        <v>0</v>
      </c>
      <c r="I32">
        <f>SUMIF(Budgetübersicht!$A$2:$P$70,BMD_ImportDaten!$A32,Budgetübersicht!J$2:J$70)</f>
        <v>0</v>
      </c>
      <c r="J32">
        <f>SUMIF(Budgetübersicht!$A$2:$P$70,BMD_ImportDaten!$A32,Budgetübersicht!K$2:K$70)</f>
        <v>0</v>
      </c>
      <c r="K32">
        <f>SUMIF(Budgetübersicht!$A$2:$P$70,BMD_ImportDaten!$A32,Budgetübersicht!L$2:L$70)</f>
        <v>0</v>
      </c>
      <c r="L32">
        <f>SUMIF(Budgetübersicht!$A$2:$P$70,BMD_ImportDaten!$A32,Budgetübersicht!M$2:M$70)</f>
        <v>0</v>
      </c>
      <c r="M32">
        <f>SUMIF(Budgetübersicht!$A$2:$P$70,BMD_ImportDaten!$A32,Budgetübersicht!N$2:N$70)</f>
        <v>0</v>
      </c>
      <c r="N32">
        <f>SUMIF(Budgetübersicht!$A$2:$P$70,BMD_ImportDaten!$A32,Budgetübersicht!O$2:O$70)</f>
        <v>0</v>
      </c>
      <c r="O32">
        <f>SUMIF(Budgetübersicht!$A$2:$P$70,BMD_ImportDaten!$A32,Budgetübersicht!P$2:P$70)</f>
        <v>0</v>
      </c>
    </row>
    <row r="33" spans="1:15" ht="15.75">
      <c r="A33" s="1">
        <v>59300</v>
      </c>
      <c r="B33" t="e">
        <f>Budgetübersicht!#REF!</f>
        <v>#REF!</v>
      </c>
      <c r="C33" t="e">
        <f>VLOOKUP(B33,buchungsarten!$A$4:$B$63,2,FALSE)</f>
        <v>#REF!</v>
      </c>
      <c r="D33">
        <f>SUMIF(Budgetübersicht!$A$2:$P$70,BMD_ImportDaten!$A33,Budgetübersicht!E$2:E$70)</f>
        <v>0</v>
      </c>
      <c r="E33">
        <f>SUMIF(Budgetübersicht!$A$2:$P$70,BMD_ImportDaten!$A33,Budgetübersicht!F$2:F$70)</f>
        <v>0</v>
      </c>
      <c r="F33">
        <f>SUMIF(Budgetübersicht!$A$2:$P$70,BMD_ImportDaten!$A33,Budgetübersicht!G$2:G$70)</f>
        <v>0</v>
      </c>
      <c r="G33">
        <f>SUMIF(Budgetübersicht!$A$2:$P$70,BMD_ImportDaten!$A33,Budgetübersicht!H$2:H$70)</f>
        <v>0</v>
      </c>
      <c r="H33">
        <f>SUMIF(Budgetübersicht!$A$2:$P$70,BMD_ImportDaten!$A33,Budgetübersicht!I$2:I$70)</f>
        <v>0</v>
      </c>
      <c r="I33">
        <f>SUMIF(Budgetübersicht!$A$2:$P$70,BMD_ImportDaten!$A33,Budgetübersicht!J$2:J$70)</f>
        <v>0</v>
      </c>
      <c r="J33">
        <f>SUMIF(Budgetübersicht!$A$2:$P$70,BMD_ImportDaten!$A33,Budgetübersicht!K$2:K$70)</f>
        <v>0</v>
      </c>
      <c r="K33">
        <f>SUMIF(Budgetübersicht!$A$2:$P$70,BMD_ImportDaten!$A33,Budgetübersicht!L$2:L$70)</f>
        <v>0</v>
      </c>
      <c r="L33">
        <f>SUMIF(Budgetübersicht!$A$2:$P$70,BMD_ImportDaten!$A33,Budgetübersicht!M$2:M$70)</f>
        <v>0</v>
      </c>
      <c r="M33">
        <f>SUMIF(Budgetübersicht!$A$2:$P$70,BMD_ImportDaten!$A33,Budgetübersicht!N$2:N$70)</f>
        <v>0</v>
      </c>
      <c r="N33">
        <f>SUMIF(Budgetübersicht!$A$2:$P$70,BMD_ImportDaten!$A33,Budgetübersicht!O$2:O$70)</f>
        <v>0</v>
      </c>
      <c r="O33">
        <f>SUMIF(Budgetübersicht!$A$2:$P$70,BMD_ImportDaten!$A33,Budgetübersicht!P$2:P$70)</f>
        <v>0</v>
      </c>
    </row>
    <row r="34" spans="1:15" ht="15.75">
      <c r="A34" s="1">
        <v>59600</v>
      </c>
      <c r="B34" t="e">
        <f>Budgetübersicht!#REF!</f>
        <v>#REF!</v>
      </c>
      <c r="C34" t="e">
        <f>VLOOKUP(B34,buchungsarten!$A$4:$B$63,2,FALSE)</f>
        <v>#REF!</v>
      </c>
      <c r="D34">
        <f>SUMIF(Budgetübersicht!$A$2:$P$70,BMD_ImportDaten!$A34,Budgetübersicht!E$2:E$70)</f>
        <v>0</v>
      </c>
      <c r="E34">
        <f>SUMIF(Budgetübersicht!$A$2:$P$70,BMD_ImportDaten!$A34,Budgetübersicht!F$2:F$70)</f>
        <v>0</v>
      </c>
      <c r="F34">
        <f>SUMIF(Budgetübersicht!$A$2:$P$70,BMD_ImportDaten!$A34,Budgetübersicht!G$2:G$70)</f>
        <v>0</v>
      </c>
      <c r="G34">
        <f>SUMIF(Budgetübersicht!$A$2:$P$70,BMD_ImportDaten!$A34,Budgetübersicht!H$2:H$70)</f>
        <v>0</v>
      </c>
      <c r="H34">
        <f>SUMIF(Budgetübersicht!$A$2:$P$70,BMD_ImportDaten!$A34,Budgetübersicht!I$2:I$70)</f>
        <v>0</v>
      </c>
      <c r="I34">
        <f>SUMIF(Budgetübersicht!$A$2:$P$70,BMD_ImportDaten!$A34,Budgetübersicht!J$2:J$70)</f>
        <v>0</v>
      </c>
      <c r="J34">
        <f>SUMIF(Budgetübersicht!$A$2:$P$70,BMD_ImportDaten!$A34,Budgetübersicht!K$2:K$70)</f>
        <v>0</v>
      </c>
      <c r="K34">
        <f>SUMIF(Budgetübersicht!$A$2:$P$70,BMD_ImportDaten!$A34,Budgetübersicht!L$2:L$70)</f>
        <v>0</v>
      </c>
      <c r="L34">
        <f>SUMIF(Budgetübersicht!$A$2:$P$70,BMD_ImportDaten!$A34,Budgetübersicht!M$2:M$70)</f>
        <v>0</v>
      </c>
      <c r="M34">
        <f>SUMIF(Budgetübersicht!$A$2:$P$70,BMD_ImportDaten!$A34,Budgetübersicht!N$2:N$70)</f>
        <v>0</v>
      </c>
      <c r="N34">
        <f>SUMIF(Budgetübersicht!$A$2:$P$70,BMD_ImportDaten!$A34,Budgetübersicht!O$2:O$70)</f>
        <v>0</v>
      </c>
      <c r="O34">
        <f>SUMIF(Budgetübersicht!$A$2:$P$70,BMD_ImportDaten!$A34,Budgetübersicht!P$2:P$70)</f>
        <v>0</v>
      </c>
    </row>
    <row r="35" spans="1:15" ht="15.75">
      <c r="A35" s="1">
        <v>59630</v>
      </c>
      <c r="B35" t="e">
        <f>Budgetübersicht!#REF!</f>
        <v>#REF!</v>
      </c>
      <c r="C35" t="e">
        <f>VLOOKUP(B35,buchungsarten!$A$4:$B$63,2,FALSE)</f>
        <v>#REF!</v>
      </c>
      <c r="D35">
        <f>SUMIF(Budgetübersicht!$A$2:$P$70,BMD_ImportDaten!$A35,Budgetübersicht!E$2:E$70)</f>
        <v>0</v>
      </c>
      <c r="E35">
        <f>SUMIF(Budgetübersicht!$A$2:$P$70,BMD_ImportDaten!$A35,Budgetübersicht!F$2:F$70)</f>
        <v>0</v>
      </c>
      <c r="F35">
        <f>SUMIF(Budgetübersicht!$A$2:$P$70,BMD_ImportDaten!$A35,Budgetübersicht!G$2:G$70)</f>
        <v>0</v>
      </c>
      <c r="G35">
        <f>SUMIF(Budgetübersicht!$A$2:$P$70,BMD_ImportDaten!$A35,Budgetübersicht!H$2:H$70)</f>
        <v>0</v>
      </c>
      <c r="H35">
        <f>SUMIF(Budgetübersicht!$A$2:$P$70,BMD_ImportDaten!$A35,Budgetübersicht!I$2:I$70)</f>
        <v>0</v>
      </c>
      <c r="I35">
        <f>SUMIF(Budgetübersicht!$A$2:$P$70,BMD_ImportDaten!$A35,Budgetübersicht!J$2:J$70)</f>
        <v>0</v>
      </c>
      <c r="J35">
        <f>SUMIF(Budgetübersicht!$A$2:$P$70,BMD_ImportDaten!$A35,Budgetübersicht!K$2:K$70)</f>
        <v>0</v>
      </c>
      <c r="K35">
        <f>SUMIF(Budgetübersicht!$A$2:$P$70,BMD_ImportDaten!$A35,Budgetübersicht!L$2:L$70)</f>
        <v>0</v>
      </c>
      <c r="L35">
        <f>SUMIF(Budgetübersicht!$A$2:$P$70,BMD_ImportDaten!$A35,Budgetübersicht!M$2:M$70)</f>
        <v>0</v>
      </c>
      <c r="M35">
        <f>SUMIF(Budgetübersicht!$A$2:$P$70,BMD_ImportDaten!$A35,Budgetübersicht!N$2:N$70)</f>
        <v>0</v>
      </c>
      <c r="N35">
        <f>SUMIF(Budgetübersicht!$A$2:$P$70,BMD_ImportDaten!$A35,Budgetübersicht!O$2:O$70)</f>
        <v>0</v>
      </c>
      <c r="O35">
        <f>SUMIF(Budgetübersicht!$A$2:$P$70,BMD_ImportDaten!$A35,Budgetübersicht!P$2:P$70)</f>
        <v>0</v>
      </c>
    </row>
    <row r="36" spans="1:15" ht="15.75">
      <c r="A36" s="1">
        <v>60000</v>
      </c>
      <c r="B36" t="e">
        <f>Budgetübersicht!#REF!</f>
        <v>#REF!</v>
      </c>
      <c r="C36" t="e">
        <f>VLOOKUP(B36,buchungsarten!$A$4:$B$63,2,FALSE)</f>
        <v>#REF!</v>
      </c>
      <c r="D36">
        <f>SUMIF(Budgetübersicht!$A$2:$P$70,BMD_ImportDaten!$A36,Budgetübersicht!E$2:E$70)</f>
        <v>1696368.9536643974</v>
      </c>
      <c r="E36">
        <f>SUMIF(Budgetübersicht!$A$2:$P$70,BMD_ImportDaten!$A36,Budgetübersicht!F$2:F$70)</f>
        <v>1763541.9536643974</v>
      </c>
      <c r="F36">
        <f>SUMIF(Budgetübersicht!$A$2:$P$70,BMD_ImportDaten!$A36,Budgetübersicht!G$2:G$70)</f>
        <v>1703541.9536643974</v>
      </c>
      <c r="G36">
        <f>SUMIF(Budgetübersicht!$A$2:$P$70,BMD_ImportDaten!$A36,Budgetübersicht!H$2:H$70)</f>
        <v>1643541.9536643974</v>
      </c>
      <c r="H36">
        <f>SUMIF(Budgetübersicht!$A$2:$P$70,BMD_ImportDaten!$A36,Budgetübersicht!I$2:I$70)</f>
        <v>913296.9536643974</v>
      </c>
      <c r="I36">
        <f>SUMIF(Budgetübersicht!$A$2:$P$70,BMD_ImportDaten!$A36,Budgetübersicht!J$2:J$70)</f>
        <v>200000.95366439738</v>
      </c>
      <c r="J36">
        <f>SUMIF(Budgetübersicht!$A$2:$P$70,BMD_ImportDaten!$A36,Budgetübersicht!K$2:K$70)</f>
        <v>200000</v>
      </c>
      <c r="K36">
        <f>SUMIF(Budgetübersicht!$A$2:$P$70,BMD_ImportDaten!$A36,Budgetübersicht!L$2:L$70)</f>
        <v>200000</v>
      </c>
      <c r="L36">
        <f>SUMIF(Budgetübersicht!$A$2:$P$70,BMD_ImportDaten!$A36,Budgetübersicht!M$2:M$70)</f>
        <v>2391175</v>
      </c>
      <c r="M36">
        <f>SUMIF(Budgetübersicht!$A$2:$P$70,BMD_ImportDaten!$A36,Budgetübersicht!N$2:N$70)</f>
        <v>2904135</v>
      </c>
      <c r="N36">
        <f>SUMIF(Budgetübersicht!$A$2:$P$70,BMD_ImportDaten!$A36,Budgetübersicht!O$2:O$70)</f>
        <v>0.8233690926902503</v>
      </c>
      <c r="O36">
        <f>SUMIF(Budgetübersicht!$A$2:$P$70,BMD_ImportDaten!$A36,Budgetübersicht!P$2:P$70)</f>
        <v>0</v>
      </c>
    </row>
    <row r="37" spans="1:15" ht="15.75">
      <c r="A37" s="2">
        <v>64105</v>
      </c>
      <c r="B37" t="e">
        <f>Budgetübersicht!#REF!</f>
        <v>#REF!</v>
      </c>
      <c r="C37" t="e">
        <f>VLOOKUP(B37,buchungsarten!$A$4:$B$63,2,FALSE)</f>
        <v>#REF!</v>
      </c>
      <c r="D37">
        <f>SUMIF(Budgetübersicht!$A$2:$P$70,BMD_ImportDaten!$A37,Budgetübersicht!E$2:E$70)</f>
        <v>0</v>
      </c>
      <c r="E37">
        <f>SUMIF(Budgetübersicht!$A$2:$P$70,BMD_ImportDaten!$A37,Budgetübersicht!F$2:F$70)</f>
        <v>0</v>
      </c>
      <c r="F37">
        <f>SUMIF(Budgetübersicht!$A$2:$P$70,BMD_ImportDaten!$A37,Budgetübersicht!G$2:G$70)</f>
        <v>0</v>
      </c>
      <c r="G37">
        <f>SUMIF(Budgetübersicht!$A$2:$P$70,BMD_ImportDaten!$A37,Budgetübersicht!H$2:H$70)</f>
        <v>0</v>
      </c>
      <c r="H37">
        <f>SUMIF(Budgetübersicht!$A$2:$P$70,BMD_ImportDaten!$A37,Budgetübersicht!I$2:I$70)</f>
        <v>0</v>
      </c>
      <c r="I37">
        <f>SUMIF(Budgetübersicht!$A$2:$P$70,BMD_ImportDaten!$A37,Budgetübersicht!J$2:J$70)</f>
        <v>0</v>
      </c>
      <c r="J37">
        <f>SUMIF(Budgetübersicht!$A$2:$P$70,BMD_ImportDaten!$A37,Budgetübersicht!K$2:K$70)</f>
        <v>0</v>
      </c>
      <c r="K37">
        <f>SUMIF(Budgetübersicht!$A$2:$P$70,BMD_ImportDaten!$A37,Budgetübersicht!L$2:L$70)</f>
        <v>0</v>
      </c>
      <c r="L37">
        <f>SUMIF(Budgetübersicht!$A$2:$P$70,BMD_ImportDaten!$A37,Budgetübersicht!M$2:M$70)</f>
        <v>0</v>
      </c>
      <c r="M37">
        <f>SUMIF(Budgetübersicht!$A$2:$P$70,BMD_ImportDaten!$A37,Budgetübersicht!N$2:N$70)</f>
        <v>0</v>
      </c>
      <c r="N37">
        <f>SUMIF(Budgetübersicht!$A$2:$P$70,BMD_ImportDaten!$A37,Budgetübersicht!O$2:O$70)</f>
        <v>0</v>
      </c>
      <c r="O37">
        <f>SUMIF(Budgetübersicht!$A$2:$P$70,BMD_ImportDaten!$A37,Budgetübersicht!P$2:P$70)</f>
        <v>0</v>
      </c>
    </row>
    <row r="38" spans="1:15" ht="15.75">
      <c r="A38" s="1">
        <v>67000</v>
      </c>
      <c r="B38" t="e">
        <f>Budgetübersicht!#REF!</f>
        <v>#REF!</v>
      </c>
      <c r="C38" t="e">
        <f>VLOOKUP(B38,buchungsarten!$A$4:$B$63,2,FALSE)</f>
        <v>#REF!</v>
      </c>
      <c r="D38">
        <f>SUMIF(Budgetübersicht!$A$2:$P$70,BMD_ImportDaten!$A38,Budgetübersicht!E$2:E$70)</f>
        <v>0</v>
      </c>
      <c r="E38">
        <f>SUMIF(Budgetübersicht!$A$2:$P$70,BMD_ImportDaten!$A38,Budgetübersicht!F$2:F$70)</f>
        <v>0</v>
      </c>
      <c r="F38">
        <f>SUMIF(Budgetübersicht!$A$2:$P$70,BMD_ImportDaten!$A38,Budgetübersicht!G$2:G$70)</f>
        <v>0</v>
      </c>
      <c r="G38">
        <f>SUMIF(Budgetübersicht!$A$2:$P$70,BMD_ImportDaten!$A38,Budgetübersicht!H$2:H$70)</f>
        <v>0</v>
      </c>
      <c r="H38">
        <f>SUMIF(Budgetübersicht!$A$2:$P$70,BMD_ImportDaten!$A38,Budgetübersicht!I$2:I$70)</f>
        <v>0</v>
      </c>
      <c r="I38">
        <f>SUMIF(Budgetübersicht!$A$2:$P$70,BMD_ImportDaten!$A38,Budgetübersicht!J$2:J$70)</f>
        <v>0</v>
      </c>
      <c r="J38">
        <f>SUMIF(Budgetübersicht!$A$2:$P$70,BMD_ImportDaten!$A38,Budgetübersicht!K$2:K$70)</f>
        <v>0</v>
      </c>
      <c r="K38">
        <f>SUMIF(Budgetübersicht!$A$2:$P$70,BMD_ImportDaten!$A38,Budgetübersicht!L$2:L$70)</f>
        <v>0</v>
      </c>
      <c r="L38">
        <f>SUMIF(Budgetübersicht!$A$2:$P$70,BMD_ImportDaten!$A38,Budgetübersicht!M$2:M$70)</f>
        <v>0</v>
      </c>
      <c r="M38">
        <f>SUMIF(Budgetübersicht!$A$2:$P$70,BMD_ImportDaten!$A38,Budgetübersicht!N$2:N$70)</f>
        <v>0</v>
      </c>
      <c r="N38">
        <f>SUMIF(Budgetübersicht!$A$2:$P$70,BMD_ImportDaten!$A38,Budgetübersicht!O$2:O$70)</f>
        <v>0</v>
      </c>
      <c r="O38">
        <f>SUMIF(Budgetübersicht!$A$2:$P$70,BMD_ImportDaten!$A38,Budgetübersicht!P$2:P$70)</f>
        <v>0</v>
      </c>
    </row>
    <row r="39" spans="1:15" ht="15.75">
      <c r="A39" s="1">
        <v>68500</v>
      </c>
      <c r="B39" t="e">
        <f>Budgetübersicht!#REF!</f>
        <v>#REF!</v>
      </c>
      <c r="C39" t="e">
        <f>VLOOKUP(B39,buchungsarten!$A$4:$B$63,2,FALSE)</f>
        <v>#REF!</v>
      </c>
      <c r="D39">
        <f>SUMIF(Budgetübersicht!$A$2:$P$70,BMD_ImportDaten!$A39,Budgetübersicht!E$2:E$70)</f>
        <v>0</v>
      </c>
      <c r="E39">
        <f>SUMIF(Budgetübersicht!$A$2:$P$70,BMD_ImportDaten!$A39,Budgetübersicht!F$2:F$70)</f>
        <v>0</v>
      </c>
      <c r="F39">
        <f>SUMIF(Budgetübersicht!$A$2:$P$70,BMD_ImportDaten!$A39,Budgetübersicht!G$2:G$70)</f>
        <v>0</v>
      </c>
      <c r="G39">
        <f>SUMIF(Budgetübersicht!$A$2:$P$70,BMD_ImportDaten!$A39,Budgetübersicht!H$2:H$70)</f>
        <v>0</v>
      </c>
      <c r="H39">
        <f>SUMIF(Budgetübersicht!$A$2:$P$70,BMD_ImportDaten!$A39,Budgetübersicht!I$2:I$70)</f>
        <v>0</v>
      </c>
      <c r="I39">
        <f>SUMIF(Budgetübersicht!$A$2:$P$70,BMD_ImportDaten!$A39,Budgetübersicht!J$2:J$70)</f>
        <v>0</v>
      </c>
      <c r="J39">
        <f>SUMIF(Budgetübersicht!$A$2:$P$70,BMD_ImportDaten!$A39,Budgetübersicht!K$2:K$70)</f>
        <v>0</v>
      </c>
      <c r="K39">
        <f>SUMIF(Budgetübersicht!$A$2:$P$70,BMD_ImportDaten!$A39,Budgetübersicht!L$2:L$70)</f>
        <v>0</v>
      </c>
      <c r="L39">
        <f>SUMIF(Budgetübersicht!$A$2:$P$70,BMD_ImportDaten!$A39,Budgetübersicht!M$2:M$70)</f>
        <v>0</v>
      </c>
      <c r="M39">
        <f>SUMIF(Budgetübersicht!$A$2:$P$70,BMD_ImportDaten!$A39,Budgetübersicht!N$2:N$70)</f>
        <v>0</v>
      </c>
      <c r="N39">
        <f>SUMIF(Budgetübersicht!$A$2:$P$70,BMD_ImportDaten!$A39,Budgetübersicht!O$2:O$70)</f>
        <v>0</v>
      </c>
      <c r="O39">
        <f>SUMIF(Budgetübersicht!$A$2:$P$70,BMD_ImportDaten!$A39,Budgetübersicht!P$2:P$70)</f>
        <v>0</v>
      </c>
    </row>
    <row r="40" spans="1:15" ht="15.75">
      <c r="A40" s="1">
        <v>68600</v>
      </c>
      <c r="B40" t="e">
        <f>Budgetübersicht!#REF!</f>
        <v>#REF!</v>
      </c>
      <c r="C40" t="e">
        <f>VLOOKUP(B40,buchungsarten!$A$4:$B$63,2,FALSE)</f>
        <v>#REF!</v>
      </c>
      <c r="D40">
        <f>SUMIF(Budgetübersicht!$A$2:$P$70,BMD_ImportDaten!$A40,Budgetübersicht!E$2:E$70)</f>
        <v>0</v>
      </c>
      <c r="E40">
        <f>SUMIF(Budgetübersicht!$A$2:$P$70,BMD_ImportDaten!$A40,Budgetübersicht!F$2:F$70)</f>
        <v>0</v>
      </c>
      <c r="F40">
        <f>SUMIF(Budgetübersicht!$A$2:$P$70,BMD_ImportDaten!$A40,Budgetübersicht!G$2:G$70)</f>
        <v>0</v>
      </c>
      <c r="G40">
        <f>SUMIF(Budgetübersicht!$A$2:$P$70,BMD_ImportDaten!$A40,Budgetübersicht!H$2:H$70)</f>
        <v>0</v>
      </c>
      <c r="H40">
        <f>SUMIF(Budgetübersicht!$A$2:$P$70,BMD_ImportDaten!$A40,Budgetübersicht!I$2:I$70)</f>
        <v>0</v>
      </c>
      <c r="I40">
        <f>SUMIF(Budgetübersicht!$A$2:$P$70,BMD_ImportDaten!$A40,Budgetübersicht!J$2:J$70)</f>
        <v>0</v>
      </c>
      <c r="J40">
        <f>SUMIF(Budgetübersicht!$A$2:$P$70,BMD_ImportDaten!$A40,Budgetübersicht!K$2:K$70)</f>
        <v>0</v>
      </c>
      <c r="K40">
        <f>SUMIF(Budgetübersicht!$A$2:$P$70,BMD_ImportDaten!$A40,Budgetübersicht!L$2:L$70)</f>
        <v>0</v>
      </c>
      <c r="L40">
        <f>SUMIF(Budgetübersicht!$A$2:$P$70,BMD_ImportDaten!$A40,Budgetübersicht!M$2:M$70)</f>
        <v>0</v>
      </c>
      <c r="M40">
        <f>SUMIF(Budgetübersicht!$A$2:$P$70,BMD_ImportDaten!$A40,Budgetübersicht!N$2:N$70)</f>
        <v>0</v>
      </c>
      <c r="N40">
        <f>SUMIF(Budgetübersicht!$A$2:$P$70,BMD_ImportDaten!$A40,Budgetübersicht!O$2:O$70)</f>
        <v>0</v>
      </c>
      <c r="O40">
        <f>SUMIF(Budgetübersicht!$A$2:$P$70,BMD_ImportDaten!$A40,Budgetübersicht!P$2:P$70)</f>
        <v>0</v>
      </c>
    </row>
    <row r="41" spans="1:15" ht="15.75">
      <c r="A41" s="1">
        <v>68700</v>
      </c>
      <c r="B41" t="e">
        <f>Budgetübersicht!#REF!</f>
        <v>#REF!</v>
      </c>
      <c r="C41" t="e">
        <f>VLOOKUP(B41,buchungsarten!$A$4:$B$63,2,FALSE)</f>
        <v>#REF!</v>
      </c>
      <c r="D41">
        <f>SUMIF(Budgetübersicht!$A$2:$P$70,BMD_ImportDaten!$A41,Budgetübersicht!E$2:E$70)</f>
        <v>0</v>
      </c>
      <c r="E41">
        <f>SUMIF(Budgetübersicht!$A$2:$P$70,BMD_ImportDaten!$A41,Budgetübersicht!F$2:F$70)</f>
        <v>0</v>
      </c>
      <c r="F41">
        <f>SUMIF(Budgetübersicht!$A$2:$P$70,BMD_ImportDaten!$A41,Budgetübersicht!G$2:G$70)</f>
        <v>0</v>
      </c>
      <c r="G41">
        <f>SUMIF(Budgetübersicht!$A$2:$P$70,BMD_ImportDaten!$A41,Budgetübersicht!H$2:H$70)</f>
        <v>0</v>
      </c>
      <c r="H41">
        <f>SUMIF(Budgetübersicht!$A$2:$P$70,BMD_ImportDaten!$A41,Budgetübersicht!I$2:I$70)</f>
        <v>0</v>
      </c>
      <c r="I41">
        <f>SUMIF(Budgetübersicht!$A$2:$P$70,BMD_ImportDaten!$A41,Budgetübersicht!J$2:J$70)</f>
        <v>0</v>
      </c>
      <c r="J41">
        <f>SUMIF(Budgetübersicht!$A$2:$P$70,BMD_ImportDaten!$A41,Budgetübersicht!K$2:K$70)</f>
        <v>0</v>
      </c>
      <c r="K41">
        <f>SUMIF(Budgetübersicht!$A$2:$P$70,BMD_ImportDaten!$A41,Budgetübersicht!L$2:L$70)</f>
        <v>0</v>
      </c>
      <c r="L41">
        <f>SUMIF(Budgetübersicht!$A$2:$P$70,BMD_ImportDaten!$A41,Budgetübersicht!M$2:M$70)</f>
        <v>0</v>
      </c>
      <c r="M41">
        <f>SUMIF(Budgetübersicht!$A$2:$P$70,BMD_ImportDaten!$A41,Budgetübersicht!N$2:N$70)</f>
        <v>0</v>
      </c>
      <c r="N41">
        <f>SUMIF(Budgetübersicht!$A$2:$P$70,BMD_ImportDaten!$A41,Budgetübersicht!O$2:O$70)</f>
        <v>0</v>
      </c>
      <c r="O41">
        <f>SUMIF(Budgetübersicht!$A$2:$P$70,BMD_ImportDaten!$A41,Budgetübersicht!P$2:P$70)</f>
        <v>0</v>
      </c>
    </row>
    <row r="42" spans="1:15" ht="15.75">
      <c r="A42" s="1">
        <v>69000</v>
      </c>
      <c r="B42" t="e">
        <f>Budgetübersicht!#REF!</f>
        <v>#REF!</v>
      </c>
      <c r="C42" t="e">
        <f>VLOOKUP(B42,buchungsarten!$A$4:$B$63,2,FALSE)</f>
        <v>#REF!</v>
      </c>
      <c r="D42">
        <f>SUMIF(Budgetübersicht!$A$2:$P$70,BMD_ImportDaten!$A42,Budgetübersicht!E$2:E$70)</f>
        <v>0</v>
      </c>
      <c r="E42">
        <f>SUMIF(Budgetübersicht!$A$2:$P$70,BMD_ImportDaten!$A42,Budgetübersicht!F$2:F$70)</f>
        <v>0</v>
      </c>
      <c r="F42">
        <f>SUMIF(Budgetübersicht!$A$2:$P$70,BMD_ImportDaten!$A42,Budgetübersicht!G$2:G$70)</f>
        <v>0</v>
      </c>
      <c r="G42">
        <f>SUMIF(Budgetübersicht!$A$2:$P$70,BMD_ImportDaten!$A42,Budgetübersicht!H$2:H$70)</f>
        <v>0</v>
      </c>
      <c r="H42">
        <f>SUMIF(Budgetübersicht!$A$2:$P$70,BMD_ImportDaten!$A42,Budgetübersicht!I$2:I$70)</f>
        <v>0</v>
      </c>
      <c r="I42">
        <f>SUMIF(Budgetübersicht!$A$2:$P$70,BMD_ImportDaten!$A42,Budgetübersicht!J$2:J$70)</f>
        <v>0</v>
      </c>
      <c r="J42">
        <f>SUMIF(Budgetübersicht!$A$2:$P$70,BMD_ImportDaten!$A42,Budgetübersicht!K$2:K$70)</f>
        <v>0</v>
      </c>
      <c r="K42">
        <f>SUMIF(Budgetübersicht!$A$2:$P$70,BMD_ImportDaten!$A42,Budgetübersicht!L$2:L$70)</f>
        <v>0</v>
      </c>
      <c r="L42">
        <f>SUMIF(Budgetübersicht!$A$2:$P$70,BMD_ImportDaten!$A42,Budgetübersicht!M$2:M$70)</f>
        <v>0</v>
      </c>
      <c r="M42">
        <f>SUMIF(Budgetübersicht!$A$2:$P$70,BMD_ImportDaten!$A42,Budgetübersicht!N$2:N$70)</f>
        <v>0</v>
      </c>
      <c r="N42">
        <f>SUMIF(Budgetübersicht!$A$2:$P$70,BMD_ImportDaten!$A42,Budgetübersicht!O$2:O$70)</f>
        <v>0</v>
      </c>
      <c r="O42">
        <f>SUMIF(Budgetübersicht!$A$2:$P$70,BMD_ImportDaten!$A42,Budgetübersicht!P$2:P$70)</f>
        <v>0</v>
      </c>
    </row>
    <row r="43" spans="1:15" ht="15.75">
      <c r="A43" s="1">
        <v>70000</v>
      </c>
      <c r="B43" t="e">
        <f>Budgetübersicht!#REF!</f>
        <v>#REF!</v>
      </c>
      <c r="C43" t="e">
        <f>VLOOKUP(B43,buchungsarten!$A$4:$B$63,2,FALSE)</f>
        <v>#REF!</v>
      </c>
      <c r="D43">
        <f>SUMIF(Budgetübersicht!$A$2:$P$70,BMD_ImportDaten!$A43,Budgetübersicht!E$2:E$70)</f>
        <v>2134357.7923994483</v>
      </c>
      <c r="E43">
        <f>SUMIF(Budgetübersicht!$A$2:$P$70,BMD_ImportDaten!$A43,Budgetübersicht!F$2:F$70)</f>
        <v>1190782.7923994483</v>
      </c>
      <c r="F43">
        <f>SUMIF(Budgetübersicht!$A$2:$P$70,BMD_ImportDaten!$A43,Budgetübersicht!G$2:G$70)</f>
        <v>0.7923994484296873</v>
      </c>
      <c r="G43">
        <f>SUMIF(Budgetübersicht!$A$2:$P$70,BMD_ImportDaten!$A43,Budgetübersicht!H$2:H$70)</f>
        <v>0</v>
      </c>
      <c r="H43">
        <f>SUMIF(Budgetübersicht!$A$2:$P$70,BMD_ImportDaten!$A43,Budgetübersicht!I$2:I$70)</f>
        <v>0</v>
      </c>
      <c r="I43">
        <f>SUMIF(Budgetübersicht!$A$2:$P$70,BMD_ImportDaten!$A43,Budgetübersicht!J$2:J$70)</f>
        <v>0</v>
      </c>
      <c r="J43">
        <f>SUMIF(Budgetübersicht!$A$2:$P$70,BMD_ImportDaten!$A43,Budgetübersicht!K$2:K$70)</f>
        <v>0</v>
      </c>
      <c r="K43">
        <f>SUMIF(Budgetübersicht!$A$2:$P$70,BMD_ImportDaten!$A43,Budgetübersicht!L$2:L$70)</f>
        <v>0</v>
      </c>
      <c r="L43">
        <f>SUMIF(Budgetübersicht!$A$2:$P$70,BMD_ImportDaten!$A43,Budgetübersicht!M$2:M$70)</f>
        <v>0</v>
      </c>
      <c r="M43">
        <f>SUMIF(Budgetübersicht!$A$2:$P$70,BMD_ImportDaten!$A43,Budgetübersicht!N$2:N$70)</f>
        <v>0</v>
      </c>
      <c r="N43">
        <f>SUMIF(Budgetübersicht!$A$2:$P$70,BMD_ImportDaten!$A43,Budgetübersicht!O$2:O$70)</f>
        <v>0</v>
      </c>
      <c r="O43">
        <f>SUMIF(Budgetübersicht!$A$2:$P$70,BMD_ImportDaten!$A43,Budgetübersicht!P$2:P$70)</f>
        <v>0</v>
      </c>
    </row>
    <row r="44" spans="1:15" ht="15.75">
      <c r="A44" s="1">
        <v>70100</v>
      </c>
      <c r="B44" t="e">
        <f>Budgetübersicht!#REF!</f>
        <v>#REF!</v>
      </c>
      <c r="C44" t="e">
        <f>VLOOKUP(B44,buchungsarten!$A$4:$B$63,2,FALSE)</f>
        <v>#REF!</v>
      </c>
      <c r="D44">
        <f>SUMIF(Budgetübersicht!$A$2:$P$70,BMD_ImportDaten!$A44,Budgetübersicht!E$2:E$70)</f>
        <v>0</v>
      </c>
      <c r="E44">
        <f>SUMIF(Budgetübersicht!$A$2:$P$70,BMD_ImportDaten!$A44,Budgetübersicht!F$2:F$70)</f>
        <v>0</v>
      </c>
      <c r="F44">
        <f>SUMIF(Budgetübersicht!$A$2:$P$70,BMD_ImportDaten!$A44,Budgetübersicht!G$2:G$70)</f>
        <v>0</v>
      </c>
      <c r="G44">
        <f>SUMIF(Budgetübersicht!$A$2:$P$70,BMD_ImportDaten!$A44,Budgetübersicht!H$2:H$70)</f>
        <v>0</v>
      </c>
      <c r="H44">
        <f>SUMIF(Budgetübersicht!$A$2:$P$70,BMD_ImportDaten!$A44,Budgetübersicht!I$2:I$70)</f>
        <v>0</v>
      </c>
      <c r="I44">
        <f>SUMIF(Budgetübersicht!$A$2:$P$70,BMD_ImportDaten!$A44,Budgetübersicht!J$2:J$70)</f>
        <v>0</v>
      </c>
      <c r="J44">
        <f>SUMIF(Budgetübersicht!$A$2:$P$70,BMD_ImportDaten!$A44,Budgetübersicht!K$2:K$70)</f>
        <v>0</v>
      </c>
      <c r="K44">
        <f>SUMIF(Budgetübersicht!$A$2:$P$70,BMD_ImportDaten!$A44,Budgetübersicht!L$2:L$70)</f>
        <v>0</v>
      </c>
      <c r="L44">
        <f>SUMIF(Budgetübersicht!$A$2:$P$70,BMD_ImportDaten!$A44,Budgetübersicht!M$2:M$70)</f>
        <v>0</v>
      </c>
      <c r="M44">
        <f>SUMIF(Budgetübersicht!$A$2:$P$70,BMD_ImportDaten!$A44,Budgetübersicht!N$2:N$70)</f>
        <v>0</v>
      </c>
      <c r="N44">
        <f>SUMIF(Budgetübersicht!$A$2:$P$70,BMD_ImportDaten!$A44,Budgetübersicht!O$2:O$70)</f>
        <v>0</v>
      </c>
      <c r="O44">
        <f>SUMIF(Budgetübersicht!$A$2:$P$70,BMD_ImportDaten!$A44,Budgetübersicht!P$2:P$70)</f>
        <v>0</v>
      </c>
    </row>
    <row r="45" spans="1:15" ht="15.75">
      <c r="A45" s="1">
        <v>71600</v>
      </c>
      <c r="B45" t="e">
        <f>Budgetübersicht!#REF!</f>
        <v>#REF!</v>
      </c>
      <c r="C45" t="e">
        <f>VLOOKUP(B45,buchungsarten!$A$4:$B$63,2,FALSE)</f>
        <v>#REF!</v>
      </c>
      <c r="D45">
        <f>SUMIF(Budgetübersicht!$A$2:$P$70,BMD_ImportDaten!$A45,Budgetübersicht!E$2:E$70)</f>
        <v>0</v>
      </c>
      <c r="E45">
        <f>SUMIF(Budgetübersicht!$A$2:$P$70,BMD_ImportDaten!$A45,Budgetübersicht!F$2:F$70)</f>
        <v>0</v>
      </c>
      <c r="F45">
        <f>SUMIF(Budgetübersicht!$A$2:$P$70,BMD_ImportDaten!$A45,Budgetübersicht!G$2:G$70)</f>
        <v>0</v>
      </c>
      <c r="G45">
        <f>SUMIF(Budgetübersicht!$A$2:$P$70,BMD_ImportDaten!$A45,Budgetübersicht!H$2:H$70)</f>
        <v>0</v>
      </c>
      <c r="H45">
        <f>SUMIF(Budgetübersicht!$A$2:$P$70,BMD_ImportDaten!$A45,Budgetübersicht!I$2:I$70)</f>
        <v>0</v>
      </c>
      <c r="I45">
        <f>SUMIF(Budgetübersicht!$A$2:$P$70,BMD_ImportDaten!$A45,Budgetübersicht!J$2:J$70)</f>
        <v>0</v>
      </c>
      <c r="J45">
        <f>SUMIF(Budgetübersicht!$A$2:$P$70,BMD_ImportDaten!$A45,Budgetübersicht!K$2:K$70)</f>
        <v>0</v>
      </c>
      <c r="K45">
        <f>SUMIF(Budgetübersicht!$A$2:$P$70,BMD_ImportDaten!$A45,Budgetübersicht!L$2:L$70)</f>
        <v>0</v>
      </c>
      <c r="L45">
        <f>SUMIF(Budgetübersicht!$A$2:$P$70,BMD_ImportDaten!$A45,Budgetübersicht!M$2:M$70)</f>
        <v>0</v>
      </c>
      <c r="M45">
        <f>SUMIF(Budgetübersicht!$A$2:$P$70,BMD_ImportDaten!$A45,Budgetübersicht!N$2:N$70)</f>
        <v>0</v>
      </c>
      <c r="N45">
        <f>SUMIF(Budgetübersicht!$A$2:$P$70,BMD_ImportDaten!$A45,Budgetübersicht!O$2:O$70)</f>
        <v>0</v>
      </c>
      <c r="O45">
        <f>SUMIF(Budgetübersicht!$A$2:$P$70,BMD_ImportDaten!$A45,Budgetübersicht!P$2:P$70)</f>
        <v>0</v>
      </c>
    </row>
    <row r="46" spans="1:15" ht="15.75">
      <c r="A46" s="1">
        <v>72000</v>
      </c>
      <c r="B46" t="e">
        <f>Budgetübersicht!#REF!</f>
        <v>#REF!</v>
      </c>
      <c r="C46" t="e">
        <f>VLOOKUP(B46,buchungsarten!$A$4:$B$63,2,FALSE)</f>
        <v>#REF!</v>
      </c>
      <c r="D46">
        <f>SUMIF(Budgetübersicht!$A$2:$P$70,BMD_ImportDaten!$A46,Budgetübersicht!E$2:E$70)</f>
        <v>0</v>
      </c>
      <c r="E46">
        <f>SUMIF(Budgetübersicht!$A$2:$P$70,BMD_ImportDaten!$A46,Budgetübersicht!F$2:F$70)</f>
        <v>0</v>
      </c>
      <c r="F46">
        <f>SUMIF(Budgetübersicht!$A$2:$P$70,BMD_ImportDaten!$A46,Budgetübersicht!G$2:G$70)</f>
        <v>0</v>
      </c>
      <c r="G46">
        <f>SUMIF(Budgetübersicht!$A$2:$P$70,BMD_ImportDaten!$A46,Budgetübersicht!H$2:H$70)</f>
        <v>0</v>
      </c>
      <c r="H46">
        <f>SUMIF(Budgetübersicht!$A$2:$P$70,BMD_ImportDaten!$A46,Budgetübersicht!I$2:I$70)</f>
        <v>0</v>
      </c>
      <c r="I46">
        <f>SUMIF(Budgetübersicht!$A$2:$P$70,BMD_ImportDaten!$A46,Budgetübersicht!J$2:J$70)</f>
        <v>0</v>
      </c>
      <c r="J46">
        <f>SUMIF(Budgetübersicht!$A$2:$P$70,BMD_ImportDaten!$A46,Budgetübersicht!K$2:K$70)</f>
        <v>0</v>
      </c>
      <c r="K46">
        <f>SUMIF(Budgetübersicht!$A$2:$P$70,BMD_ImportDaten!$A46,Budgetübersicht!L$2:L$70)</f>
        <v>0</v>
      </c>
      <c r="L46">
        <f>SUMIF(Budgetübersicht!$A$2:$P$70,BMD_ImportDaten!$A46,Budgetübersicht!M$2:M$70)</f>
        <v>0</v>
      </c>
      <c r="M46">
        <f>SUMIF(Budgetübersicht!$A$2:$P$70,BMD_ImportDaten!$A46,Budgetübersicht!N$2:N$70)</f>
        <v>0</v>
      </c>
      <c r="N46">
        <f>SUMIF(Budgetübersicht!$A$2:$P$70,BMD_ImportDaten!$A46,Budgetübersicht!O$2:O$70)</f>
        <v>0</v>
      </c>
      <c r="O46">
        <f>SUMIF(Budgetübersicht!$A$2:$P$70,BMD_ImportDaten!$A46,Budgetübersicht!P$2:P$70)</f>
        <v>0</v>
      </c>
    </row>
    <row r="47" spans="1:15" ht="15.75">
      <c r="A47" s="1">
        <v>73305</v>
      </c>
      <c r="B47" t="e">
        <f>Budgetübersicht!#REF!</f>
        <v>#REF!</v>
      </c>
      <c r="C47" t="e">
        <f>VLOOKUP(B47,buchungsarten!$A$4:$B$63,2,FALSE)</f>
        <v>#REF!</v>
      </c>
      <c r="D47">
        <f>SUMIF(Budgetübersicht!$A$2:$P$70,BMD_ImportDaten!$A47,Budgetübersicht!E$2:E$70)</f>
        <v>0</v>
      </c>
      <c r="E47">
        <f>SUMIF(Budgetübersicht!$A$2:$P$70,BMD_ImportDaten!$A47,Budgetübersicht!F$2:F$70)</f>
        <v>0</v>
      </c>
      <c r="F47">
        <f>SUMIF(Budgetübersicht!$A$2:$P$70,BMD_ImportDaten!$A47,Budgetübersicht!G$2:G$70)</f>
        <v>0</v>
      </c>
      <c r="G47">
        <f>SUMIF(Budgetübersicht!$A$2:$P$70,BMD_ImportDaten!$A47,Budgetübersicht!H$2:H$70)</f>
        <v>0</v>
      </c>
      <c r="H47">
        <f>SUMIF(Budgetübersicht!$A$2:$P$70,BMD_ImportDaten!$A47,Budgetübersicht!I$2:I$70)</f>
        <v>0</v>
      </c>
      <c r="I47">
        <f>SUMIF(Budgetübersicht!$A$2:$P$70,BMD_ImportDaten!$A47,Budgetübersicht!J$2:J$70)</f>
        <v>0</v>
      </c>
      <c r="J47">
        <f>SUMIF(Budgetübersicht!$A$2:$P$70,BMD_ImportDaten!$A47,Budgetübersicht!K$2:K$70)</f>
        <v>0</v>
      </c>
      <c r="K47">
        <f>SUMIF(Budgetübersicht!$A$2:$P$70,BMD_ImportDaten!$A47,Budgetübersicht!L$2:L$70)</f>
        <v>0</v>
      </c>
      <c r="L47">
        <f>SUMIF(Budgetübersicht!$A$2:$P$70,BMD_ImportDaten!$A47,Budgetübersicht!M$2:M$70)</f>
        <v>0</v>
      </c>
      <c r="M47">
        <f>SUMIF(Budgetübersicht!$A$2:$P$70,BMD_ImportDaten!$A47,Budgetübersicht!N$2:N$70)</f>
        <v>0</v>
      </c>
      <c r="N47">
        <f>SUMIF(Budgetübersicht!$A$2:$P$70,BMD_ImportDaten!$A47,Budgetübersicht!O$2:O$70)</f>
        <v>0</v>
      </c>
      <c r="O47">
        <f>SUMIF(Budgetübersicht!$A$2:$P$70,BMD_ImportDaten!$A47,Budgetübersicht!P$2:P$70)</f>
        <v>0</v>
      </c>
    </row>
    <row r="48" spans="1:15" ht="15.75">
      <c r="A48" s="1">
        <v>73800</v>
      </c>
      <c r="B48" t="e">
        <f>Budgetübersicht!#REF!</f>
        <v>#REF!</v>
      </c>
      <c r="C48" t="e">
        <f>VLOOKUP(B48,buchungsarten!$A$4:$B$63,2,FALSE)</f>
        <v>#REF!</v>
      </c>
      <c r="D48">
        <f>SUMIF(Budgetübersicht!$A$2:$P$70,BMD_ImportDaten!$A48,Budgetübersicht!E$2:E$70)</f>
        <v>0</v>
      </c>
      <c r="E48">
        <f>SUMIF(Budgetübersicht!$A$2:$P$70,BMD_ImportDaten!$A48,Budgetübersicht!F$2:F$70)</f>
        <v>0</v>
      </c>
      <c r="F48">
        <f>SUMIF(Budgetübersicht!$A$2:$P$70,BMD_ImportDaten!$A48,Budgetübersicht!G$2:G$70)</f>
        <v>0</v>
      </c>
      <c r="G48">
        <f>SUMIF(Budgetübersicht!$A$2:$P$70,BMD_ImportDaten!$A48,Budgetübersicht!H$2:H$70)</f>
        <v>0</v>
      </c>
      <c r="H48">
        <f>SUMIF(Budgetübersicht!$A$2:$P$70,BMD_ImportDaten!$A48,Budgetübersicht!I$2:I$70)</f>
        <v>0</v>
      </c>
      <c r="I48">
        <f>SUMIF(Budgetübersicht!$A$2:$P$70,BMD_ImportDaten!$A48,Budgetübersicht!J$2:J$70)</f>
        <v>0</v>
      </c>
      <c r="J48">
        <f>SUMIF(Budgetübersicht!$A$2:$P$70,BMD_ImportDaten!$A48,Budgetübersicht!K$2:K$70)</f>
        <v>0</v>
      </c>
      <c r="K48">
        <f>SUMIF(Budgetübersicht!$A$2:$P$70,BMD_ImportDaten!$A48,Budgetübersicht!L$2:L$70)</f>
        <v>0</v>
      </c>
      <c r="L48">
        <f>SUMIF(Budgetübersicht!$A$2:$P$70,BMD_ImportDaten!$A48,Budgetübersicht!M$2:M$70)</f>
        <v>0</v>
      </c>
      <c r="M48">
        <f>SUMIF(Budgetübersicht!$A$2:$P$70,BMD_ImportDaten!$A48,Budgetübersicht!N$2:N$70)</f>
        <v>0</v>
      </c>
      <c r="N48">
        <f>SUMIF(Budgetübersicht!$A$2:$P$70,BMD_ImportDaten!$A48,Budgetübersicht!O$2:O$70)</f>
        <v>0</v>
      </c>
      <c r="O48">
        <f>SUMIF(Budgetübersicht!$A$2:$P$70,BMD_ImportDaten!$A48,Budgetübersicht!P$2:P$70)</f>
        <v>0</v>
      </c>
    </row>
    <row r="49" spans="1:15" ht="15.75">
      <c r="A49" s="1">
        <v>73800</v>
      </c>
      <c r="B49" t="e">
        <f>Budgetübersicht!#REF!</f>
        <v>#REF!</v>
      </c>
      <c r="C49" t="e">
        <f>VLOOKUP(B49,buchungsarten!$A$4:$B$63,2,FALSE)</f>
        <v>#REF!</v>
      </c>
      <c r="D49">
        <f>SUMIF(Budgetübersicht!$A$2:$P$70,BMD_ImportDaten!$A49,Budgetübersicht!E$2:E$70)</f>
        <v>0</v>
      </c>
      <c r="E49">
        <f>SUMIF(Budgetübersicht!$A$2:$P$70,BMD_ImportDaten!$A49,Budgetübersicht!F$2:F$70)</f>
        <v>0</v>
      </c>
      <c r="F49">
        <f>SUMIF(Budgetübersicht!$A$2:$P$70,BMD_ImportDaten!$A49,Budgetübersicht!G$2:G$70)</f>
        <v>0</v>
      </c>
      <c r="G49">
        <f>SUMIF(Budgetübersicht!$A$2:$P$70,BMD_ImportDaten!$A49,Budgetübersicht!H$2:H$70)</f>
        <v>0</v>
      </c>
      <c r="H49">
        <f>SUMIF(Budgetübersicht!$A$2:$P$70,BMD_ImportDaten!$A49,Budgetübersicht!I$2:I$70)</f>
        <v>0</v>
      </c>
      <c r="I49">
        <f>SUMIF(Budgetübersicht!$A$2:$P$70,BMD_ImportDaten!$A49,Budgetübersicht!J$2:J$70)</f>
        <v>0</v>
      </c>
      <c r="J49">
        <f>SUMIF(Budgetübersicht!$A$2:$P$70,BMD_ImportDaten!$A49,Budgetübersicht!K$2:K$70)</f>
        <v>0</v>
      </c>
      <c r="K49">
        <f>SUMIF(Budgetübersicht!$A$2:$P$70,BMD_ImportDaten!$A49,Budgetübersicht!L$2:L$70)</f>
        <v>0</v>
      </c>
      <c r="L49">
        <f>SUMIF(Budgetübersicht!$A$2:$P$70,BMD_ImportDaten!$A49,Budgetübersicht!M$2:M$70)</f>
        <v>0</v>
      </c>
      <c r="M49">
        <f>SUMIF(Budgetübersicht!$A$2:$P$70,BMD_ImportDaten!$A49,Budgetübersicht!N$2:N$70)</f>
        <v>0</v>
      </c>
      <c r="N49">
        <f>SUMIF(Budgetübersicht!$A$2:$P$70,BMD_ImportDaten!$A49,Budgetübersicht!O$2:O$70)</f>
        <v>0</v>
      </c>
      <c r="O49">
        <f>SUMIF(Budgetübersicht!$A$2:$P$70,BMD_ImportDaten!$A49,Budgetübersicht!P$2:P$70)</f>
        <v>0</v>
      </c>
    </row>
    <row r="50" spans="1:15" ht="15.75">
      <c r="A50" s="1">
        <v>75401</v>
      </c>
      <c r="B50" t="e">
        <f>Budgetübersicht!#REF!</f>
        <v>#REF!</v>
      </c>
      <c r="C50" t="e">
        <f>VLOOKUP(B50,buchungsarten!$A$4:$B$63,2,FALSE)</f>
        <v>#REF!</v>
      </c>
      <c r="D50">
        <f>SUMIF(Budgetübersicht!$A$2:$P$70,BMD_ImportDaten!$A50,Budgetübersicht!E$2:E$70)</f>
        <v>0</v>
      </c>
      <c r="E50">
        <f>SUMIF(Budgetübersicht!$A$2:$P$70,BMD_ImportDaten!$A50,Budgetübersicht!F$2:F$70)</f>
        <v>0</v>
      </c>
      <c r="F50">
        <f>SUMIF(Budgetübersicht!$A$2:$P$70,BMD_ImportDaten!$A50,Budgetübersicht!G$2:G$70)</f>
        <v>0</v>
      </c>
      <c r="G50">
        <f>SUMIF(Budgetübersicht!$A$2:$P$70,BMD_ImportDaten!$A50,Budgetübersicht!H$2:H$70)</f>
        <v>0</v>
      </c>
      <c r="H50">
        <f>SUMIF(Budgetübersicht!$A$2:$P$70,BMD_ImportDaten!$A50,Budgetübersicht!I$2:I$70)</f>
        <v>0</v>
      </c>
      <c r="I50">
        <f>SUMIF(Budgetübersicht!$A$2:$P$70,BMD_ImportDaten!$A50,Budgetübersicht!J$2:J$70)</f>
        <v>0</v>
      </c>
      <c r="J50">
        <f>SUMIF(Budgetübersicht!$A$2:$P$70,BMD_ImportDaten!$A50,Budgetübersicht!K$2:K$70)</f>
        <v>0</v>
      </c>
      <c r="K50">
        <f>SUMIF(Budgetübersicht!$A$2:$P$70,BMD_ImportDaten!$A50,Budgetübersicht!L$2:L$70)</f>
        <v>0</v>
      </c>
      <c r="L50">
        <f>SUMIF(Budgetübersicht!$A$2:$P$70,BMD_ImportDaten!$A50,Budgetübersicht!M$2:M$70)</f>
        <v>0</v>
      </c>
      <c r="M50">
        <f>SUMIF(Budgetübersicht!$A$2:$P$70,BMD_ImportDaten!$A50,Budgetübersicht!N$2:N$70)</f>
        <v>0</v>
      </c>
      <c r="N50">
        <f>SUMIF(Budgetübersicht!$A$2:$P$70,BMD_ImportDaten!$A50,Budgetübersicht!O$2:O$70)</f>
        <v>0</v>
      </c>
      <c r="O50">
        <f>SUMIF(Budgetübersicht!$A$2:$P$70,BMD_ImportDaten!$A50,Budgetübersicht!P$2:P$70)</f>
        <v>0</v>
      </c>
    </row>
    <row r="51" spans="1:15" ht="15.75">
      <c r="A51" s="1">
        <v>75600</v>
      </c>
      <c r="B51" t="e">
        <f>Budgetübersicht!#REF!</f>
        <v>#REF!</v>
      </c>
      <c r="C51" t="e">
        <f>VLOOKUP(B51,buchungsarten!$A$4:$B$63,2,FALSE)</f>
        <v>#REF!</v>
      </c>
      <c r="D51">
        <f>SUMIF(Budgetübersicht!$A$2:$P$70,BMD_ImportDaten!$A51,Budgetübersicht!E$2:E$70)</f>
        <v>0</v>
      </c>
      <c r="E51">
        <f>SUMIF(Budgetübersicht!$A$2:$P$70,BMD_ImportDaten!$A51,Budgetübersicht!F$2:F$70)</f>
        <v>0</v>
      </c>
      <c r="F51">
        <f>SUMIF(Budgetübersicht!$A$2:$P$70,BMD_ImportDaten!$A51,Budgetübersicht!G$2:G$70)</f>
        <v>0</v>
      </c>
      <c r="G51">
        <f>SUMIF(Budgetübersicht!$A$2:$P$70,BMD_ImportDaten!$A51,Budgetübersicht!H$2:H$70)</f>
        <v>0</v>
      </c>
      <c r="H51">
        <f>SUMIF(Budgetübersicht!$A$2:$P$70,BMD_ImportDaten!$A51,Budgetübersicht!I$2:I$70)</f>
        <v>0</v>
      </c>
      <c r="I51">
        <f>SUMIF(Budgetübersicht!$A$2:$P$70,BMD_ImportDaten!$A51,Budgetübersicht!J$2:J$70)</f>
        <v>0</v>
      </c>
      <c r="J51">
        <f>SUMIF(Budgetübersicht!$A$2:$P$70,BMD_ImportDaten!$A51,Budgetübersicht!K$2:K$70)</f>
        <v>0</v>
      </c>
      <c r="K51">
        <f>SUMIF(Budgetübersicht!$A$2:$P$70,BMD_ImportDaten!$A51,Budgetübersicht!L$2:L$70)</f>
        <v>0</v>
      </c>
      <c r="L51">
        <f>SUMIF(Budgetübersicht!$A$2:$P$70,BMD_ImportDaten!$A51,Budgetübersicht!M$2:M$70)</f>
        <v>0</v>
      </c>
      <c r="M51">
        <f>SUMIF(Budgetübersicht!$A$2:$P$70,BMD_ImportDaten!$A51,Budgetübersicht!N$2:N$70)</f>
        <v>0</v>
      </c>
      <c r="N51">
        <f>SUMIF(Budgetübersicht!$A$2:$P$70,BMD_ImportDaten!$A51,Budgetübersicht!O$2:O$70)</f>
        <v>0</v>
      </c>
      <c r="O51">
        <f>SUMIF(Budgetübersicht!$A$2:$P$70,BMD_ImportDaten!$A51,Budgetübersicht!P$2:P$70)</f>
        <v>0</v>
      </c>
    </row>
    <row r="52" spans="1:15" ht="15.75">
      <c r="A52" s="1">
        <v>75709</v>
      </c>
      <c r="B52" t="e">
        <f>Budgetübersicht!#REF!</f>
        <v>#REF!</v>
      </c>
      <c r="C52" t="e">
        <f>VLOOKUP(B52,buchungsarten!$A$4:$B$63,2,FALSE)</f>
        <v>#REF!</v>
      </c>
      <c r="D52">
        <f>SUMIF(Budgetübersicht!$A$2:$P$70,BMD_ImportDaten!$A52,Budgetübersicht!E$2:E$70)</f>
        <v>0</v>
      </c>
      <c r="E52">
        <f>SUMIF(Budgetübersicht!$A$2:$P$70,BMD_ImportDaten!$A52,Budgetübersicht!F$2:F$70)</f>
        <v>0</v>
      </c>
      <c r="F52">
        <f>SUMIF(Budgetübersicht!$A$2:$P$70,BMD_ImportDaten!$A52,Budgetübersicht!G$2:G$70)</f>
        <v>0</v>
      </c>
      <c r="G52">
        <f>SUMIF(Budgetübersicht!$A$2:$P$70,BMD_ImportDaten!$A52,Budgetübersicht!H$2:H$70)</f>
        <v>0</v>
      </c>
      <c r="H52">
        <f>SUMIF(Budgetübersicht!$A$2:$P$70,BMD_ImportDaten!$A52,Budgetübersicht!I$2:I$70)</f>
        <v>0</v>
      </c>
      <c r="I52">
        <f>SUMIF(Budgetübersicht!$A$2:$P$70,BMD_ImportDaten!$A52,Budgetübersicht!J$2:J$70)</f>
        <v>0</v>
      </c>
      <c r="J52">
        <f>SUMIF(Budgetübersicht!$A$2:$P$70,BMD_ImportDaten!$A52,Budgetübersicht!K$2:K$70)</f>
        <v>0</v>
      </c>
      <c r="K52">
        <f>SUMIF(Budgetübersicht!$A$2:$P$70,BMD_ImportDaten!$A52,Budgetübersicht!L$2:L$70)</f>
        <v>0</v>
      </c>
      <c r="L52">
        <f>SUMIF(Budgetübersicht!$A$2:$P$70,BMD_ImportDaten!$A52,Budgetübersicht!M$2:M$70)</f>
        <v>0</v>
      </c>
      <c r="M52">
        <f>SUMIF(Budgetübersicht!$A$2:$P$70,BMD_ImportDaten!$A52,Budgetübersicht!N$2:N$70)</f>
        <v>0</v>
      </c>
      <c r="N52">
        <f>SUMIF(Budgetübersicht!$A$2:$P$70,BMD_ImportDaten!$A52,Budgetübersicht!O$2:O$70)</f>
        <v>0</v>
      </c>
      <c r="O52">
        <f>SUMIF(Budgetübersicht!$A$2:$P$70,BMD_ImportDaten!$A52,Budgetübersicht!P$2:P$70)</f>
        <v>0</v>
      </c>
    </row>
    <row r="53" spans="1:15" ht="15.75">
      <c r="A53" s="1">
        <v>79300</v>
      </c>
      <c r="B53" t="e">
        <f>Budgetübersicht!#REF!</f>
        <v>#REF!</v>
      </c>
      <c r="C53" t="e">
        <f>VLOOKUP(B53,buchungsarten!$A$4:$B$63,2,FALSE)</f>
        <v>#REF!</v>
      </c>
      <c r="D53">
        <f>SUMIF(Budgetübersicht!$A$2:$P$70,BMD_ImportDaten!$A53,Budgetübersicht!E$2:E$70)</f>
        <v>0</v>
      </c>
      <c r="E53">
        <f>SUMIF(Budgetübersicht!$A$2:$P$70,BMD_ImportDaten!$A53,Budgetübersicht!F$2:F$70)</f>
        <v>0</v>
      </c>
      <c r="F53">
        <f>SUMIF(Budgetübersicht!$A$2:$P$70,BMD_ImportDaten!$A53,Budgetübersicht!G$2:G$70)</f>
        <v>0</v>
      </c>
      <c r="G53">
        <f>SUMIF(Budgetübersicht!$A$2:$P$70,BMD_ImportDaten!$A53,Budgetübersicht!H$2:H$70)</f>
        <v>0</v>
      </c>
      <c r="H53">
        <f>SUMIF(Budgetübersicht!$A$2:$P$70,BMD_ImportDaten!$A53,Budgetübersicht!I$2:I$70)</f>
        <v>0</v>
      </c>
      <c r="I53">
        <f>SUMIF(Budgetübersicht!$A$2:$P$70,BMD_ImportDaten!$A53,Budgetübersicht!J$2:J$70)</f>
        <v>0</v>
      </c>
      <c r="J53">
        <f>SUMIF(Budgetübersicht!$A$2:$P$70,BMD_ImportDaten!$A53,Budgetübersicht!K$2:K$70)</f>
        <v>0</v>
      </c>
      <c r="K53">
        <f>SUMIF(Budgetübersicht!$A$2:$P$70,BMD_ImportDaten!$A53,Budgetübersicht!L$2:L$70)</f>
        <v>0</v>
      </c>
      <c r="L53">
        <f>SUMIF(Budgetübersicht!$A$2:$P$70,BMD_ImportDaten!$A53,Budgetübersicht!M$2:M$70)</f>
        <v>0</v>
      </c>
      <c r="M53">
        <f>SUMIF(Budgetübersicht!$A$2:$P$70,BMD_ImportDaten!$A53,Budgetübersicht!N$2:N$70)</f>
        <v>0</v>
      </c>
      <c r="N53">
        <f>SUMIF(Budgetübersicht!$A$2:$P$70,BMD_ImportDaten!$A53,Budgetübersicht!O$2:O$70)</f>
        <v>0</v>
      </c>
      <c r="O53">
        <f>SUMIF(Budgetübersicht!$A$2:$P$70,BMD_ImportDaten!$A53,Budgetübersicht!P$2:P$70)</f>
        <v>0</v>
      </c>
    </row>
    <row r="54" spans="1:15" ht="15.75">
      <c r="A54" s="35">
        <v>79500</v>
      </c>
      <c r="B54" t="e">
        <f>Budgetübersicht!#REF!</f>
        <v>#REF!</v>
      </c>
      <c r="C54" t="e">
        <f>VLOOKUP(B54,buchungsarten!$A$4:$B$63,2,FALSE)</f>
        <v>#REF!</v>
      </c>
      <c r="D54">
        <f>SUMIF(Budgetübersicht!$A$2:$P$70,BMD_ImportDaten!$A54,Budgetübersicht!E$2:E$70)</f>
        <v>0</v>
      </c>
      <c r="E54">
        <f>SUMIF(Budgetübersicht!$A$2:$P$70,BMD_ImportDaten!$A54,Budgetübersicht!F$2:F$70)</f>
        <v>0</v>
      </c>
      <c r="F54">
        <f>SUMIF(Budgetübersicht!$A$2:$P$70,BMD_ImportDaten!$A54,Budgetübersicht!G$2:G$70)</f>
        <v>0</v>
      </c>
      <c r="G54">
        <f>SUMIF(Budgetübersicht!$A$2:$P$70,BMD_ImportDaten!$A54,Budgetübersicht!H$2:H$70)</f>
        <v>0</v>
      </c>
      <c r="H54">
        <f>SUMIF(Budgetübersicht!$A$2:$P$70,BMD_ImportDaten!$A54,Budgetübersicht!I$2:I$70)</f>
        <v>0</v>
      </c>
      <c r="I54">
        <f>SUMIF(Budgetübersicht!$A$2:$P$70,BMD_ImportDaten!$A54,Budgetübersicht!J$2:J$70)</f>
        <v>0</v>
      </c>
      <c r="J54">
        <f>SUMIF(Budgetübersicht!$A$2:$P$70,BMD_ImportDaten!$A54,Budgetübersicht!K$2:K$70)</f>
        <v>0</v>
      </c>
      <c r="K54">
        <f>SUMIF(Budgetübersicht!$A$2:$P$70,BMD_ImportDaten!$A54,Budgetübersicht!L$2:L$70)</f>
        <v>0</v>
      </c>
      <c r="L54">
        <f>SUMIF(Budgetübersicht!$A$2:$P$70,BMD_ImportDaten!$A54,Budgetübersicht!M$2:M$70)</f>
        <v>0</v>
      </c>
      <c r="M54">
        <f>SUMIF(Budgetübersicht!$A$2:$P$70,BMD_ImportDaten!$A54,Budgetübersicht!N$2:N$70)</f>
        <v>0</v>
      </c>
      <c r="N54">
        <f>SUMIF(Budgetübersicht!$A$2:$P$70,BMD_ImportDaten!$A54,Budgetübersicht!O$2:O$70)</f>
        <v>0</v>
      </c>
      <c r="O54">
        <f>SUMIF(Budgetübersicht!$A$2:$P$70,BMD_ImportDaten!$A54,Budgetübersicht!P$2:P$70)</f>
        <v>0</v>
      </c>
    </row>
    <row r="55" spans="1:15" ht="15.75">
      <c r="A55" s="1">
        <v>79800</v>
      </c>
      <c r="B55" t="e">
        <f>Budgetübersicht!#REF!</f>
        <v>#REF!</v>
      </c>
      <c r="C55" t="e">
        <f>VLOOKUP(B55,buchungsarten!$A$4:$B$63,2,FALSE)</f>
        <v>#REF!</v>
      </c>
      <c r="D55">
        <f>SUMIF(Budgetübersicht!$A$2:$P$70,BMD_ImportDaten!$A55,Budgetübersicht!E$2:E$70)</f>
        <v>0</v>
      </c>
      <c r="E55">
        <f>SUMIF(Budgetübersicht!$A$2:$P$70,BMD_ImportDaten!$A55,Budgetübersicht!F$2:F$70)</f>
        <v>0</v>
      </c>
      <c r="F55">
        <f>SUMIF(Budgetübersicht!$A$2:$P$70,BMD_ImportDaten!$A55,Budgetübersicht!G$2:G$70)</f>
        <v>0</v>
      </c>
      <c r="G55">
        <f>SUMIF(Budgetübersicht!$A$2:$P$70,BMD_ImportDaten!$A55,Budgetübersicht!H$2:H$70)</f>
        <v>0</v>
      </c>
      <c r="H55">
        <f>SUMIF(Budgetübersicht!$A$2:$P$70,BMD_ImportDaten!$A55,Budgetübersicht!I$2:I$70)</f>
        <v>0</v>
      </c>
      <c r="I55">
        <f>SUMIF(Budgetübersicht!$A$2:$P$70,BMD_ImportDaten!$A55,Budgetübersicht!J$2:J$70)</f>
        <v>0</v>
      </c>
      <c r="J55">
        <f>SUMIF(Budgetübersicht!$A$2:$P$70,BMD_ImportDaten!$A55,Budgetübersicht!K$2:K$70)</f>
        <v>0</v>
      </c>
      <c r="K55">
        <f>SUMIF(Budgetübersicht!$A$2:$P$70,BMD_ImportDaten!$A55,Budgetübersicht!L$2:L$70)</f>
        <v>0</v>
      </c>
      <c r="L55">
        <f>SUMIF(Budgetübersicht!$A$2:$P$70,BMD_ImportDaten!$A55,Budgetübersicht!M$2:M$70)</f>
        <v>0</v>
      </c>
      <c r="M55">
        <f>SUMIF(Budgetübersicht!$A$2:$P$70,BMD_ImportDaten!$A55,Budgetübersicht!N$2:N$70)</f>
        <v>0</v>
      </c>
      <c r="N55">
        <f>SUMIF(Budgetübersicht!$A$2:$P$70,BMD_ImportDaten!$A55,Budgetübersicht!O$2:O$70)</f>
        <v>0</v>
      </c>
      <c r="O55">
        <f>SUMIF(Budgetübersicht!$A$2:$P$70,BMD_ImportDaten!$A55,Budgetübersicht!P$2:P$70)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27"/>
  <sheetViews>
    <sheetView zoomScalePageLayoutView="0" workbookViewId="0" topLeftCell="A1">
      <pane xSplit="5" ySplit="6" topLeftCell="F1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8" sqref="G8"/>
    </sheetView>
  </sheetViews>
  <sheetFormatPr defaultColWidth="9.00390625" defaultRowHeight="15.75" outlineLevelCol="1"/>
  <cols>
    <col min="1" max="3" width="0" style="0" hidden="1" customWidth="1" outlineLevel="1"/>
    <col min="4" max="4" width="4.00390625" style="0" customWidth="1" collapsed="1"/>
    <col min="5" max="5" width="41.125" style="0" customWidth="1"/>
    <col min="6" max="6" width="9.375" style="0" customWidth="1"/>
    <col min="7" max="7" width="13.25390625" style="5" customWidth="1"/>
    <col min="8" max="8" width="12.625" style="5" customWidth="1"/>
    <col min="9" max="18" width="11.00390625" style="5" customWidth="1"/>
    <col min="19" max="16384" width="11.00390625" style="0" customWidth="1"/>
  </cols>
  <sheetData>
    <row r="1" spans="4:10" ht="15.75">
      <c r="D1" s="3"/>
      <c r="E1" s="3"/>
      <c r="F1" s="3"/>
      <c r="G1" s="6" t="e">
        <f>Budgetübersicht!#REF!</f>
        <v>#REF!</v>
      </c>
      <c r="H1" s="601" t="e">
        <f>Budgetübersicht!#REF!</f>
        <v>#REF!</v>
      </c>
      <c r="I1" s="601"/>
      <c r="J1" s="601"/>
    </row>
    <row r="3" spans="4:8" ht="21">
      <c r="D3" s="7" t="s">
        <v>27</v>
      </c>
      <c r="E3" s="8"/>
      <c r="F3" s="295"/>
      <c r="G3" s="9" t="s">
        <v>0</v>
      </c>
      <c r="H3" s="10"/>
    </row>
    <row r="6" spans="1:18" s="14" customFormat="1" ht="38.25" customHeight="1">
      <c r="A6" s="11" t="s">
        <v>1</v>
      </c>
      <c r="B6" s="11" t="s">
        <v>2</v>
      </c>
      <c r="C6" s="11" t="s">
        <v>3</v>
      </c>
      <c r="D6" s="12"/>
      <c r="E6" s="11" t="s">
        <v>4</v>
      </c>
      <c r="F6" s="296" t="s">
        <v>234</v>
      </c>
      <c r="G6" s="13" t="s">
        <v>5</v>
      </c>
      <c r="H6" s="13" t="s">
        <v>6</v>
      </c>
      <c r="I6" s="13" t="s">
        <v>7</v>
      </c>
      <c r="J6" s="13" t="s">
        <v>8</v>
      </c>
      <c r="K6" s="13" t="s">
        <v>9</v>
      </c>
      <c r="L6" s="13" t="s">
        <v>10</v>
      </c>
      <c r="M6" s="13" t="s">
        <v>11</v>
      </c>
      <c r="N6" s="13" t="s">
        <v>12</v>
      </c>
      <c r="O6" s="13" t="s">
        <v>13</v>
      </c>
      <c r="P6" s="13" t="s">
        <v>14</v>
      </c>
      <c r="Q6" s="13" t="s">
        <v>15</v>
      </c>
      <c r="R6" s="13" t="s">
        <v>16</v>
      </c>
    </row>
    <row r="7" spans="1:18" s="20" customFormat="1" ht="15.75">
      <c r="A7" s="17"/>
      <c r="B7" s="17"/>
      <c r="C7" s="17"/>
      <c r="D7" s="17"/>
      <c r="E7" s="18"/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15.75">
      <c r="A8">
        <v>79800</v>
      </c>
      <c r="E8" t="s">
        <v>28</v>
      </c>
      <c r="G8" s="22"/>
      <c r="H8" s="294">
        <f>G8</f>
        <v>0</v>
      </c>
      <c r="I8" s="294">
        <f aca="true" t="shared" si="0" ref="I8:R8">H8</f>
        <v>0</v>
      </c>
      <c r="J8" s="294">
        <f t="shared" si="0"/>
        <v>0</v>
      </c>
      <c r="K8" s="294">
        <f t="shared" si="0"/>
        <v>0</v>
      </c>
      <c r="L8" s="294">
        <f t="shared" si="0"/>
        <v>0</v>
      </c>
      <c r="M8" s="294">
        <f t="shared" si="0"/>
        <v>0</v>
      </c>
      <c r="N8" s="294">
        <f t="shared" si="0"/>
        <v>0</v>
      </c>
      <c r="O8" s="294">
        <f t="shared" si="0"/>
        <v>0</v>
      </c>
      <c r="P8" s="294">
        <f t="shared" si="0"/>
        <v>0</v>
      </c>
      <c r="Q8" s="294">
        <f t="shared" si="0"/>
        <v>0</v>
      </c>
      <c r="R8" s="294">
        <f t="shared" si="0"/>
        <v>0</v>
      </c>
    </row>
    <row r="9" spans="7:18" s="17" customFormat="1" ht="15.75"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</row>
    <row r="10" spans="1:18" ht="15.75">
      <c r="A10">
        <v>50000</v>
      </c>
      <c r="E10" s="292" t="s">
        <v>228</v>
      </c>
      <c r="F10" s="292"/>
      <c r="G10" s="26">
        <v>0.33</v>
      </c>
      <c r="H10" s="27">
        <f>G10</f>
        <v>0.33</v>
      </c>
      <c r="I10" s="27">
        <f aca="true" t="shared" si="1" ref="I10:R11">H10</f>
        <v>0.33</v>
      </c>
      <c r="J10" s="27">
        <f t="shared" si="1"/>
        <v>0.33</v>
      </c>
      <c r="K10" s="27">
        <f t="shared" si="1"/>
        <v>0.33</v>
      </c>
      <c r="L10" s="27">
        <f t="shared" si="1"/>
        <v>0.33</v>
      </c>
      <c r="M10" s="27">
        <f t="shared" si="1"/>
        <v>0.33</v>
      </c>
      <c r="N10" s="27">
        <f t="shared" si="1"/>
        <v>0.33</v>
      </c>
      <c r="O10" s="27">
        <f t="shared" si="1"/>
        <v>0.33</v>
      </c>
      <c r="P10" s="27">
        <f t="shared" si="1"/>
        <v>0.33</v>
      </c>
      <c r="Q10" s="27">
        <f t="shared" si="1"/>
        <v>0.33</v>
      </c>
      <c r="R10" s="27">
        <f t="shared" si="1"/>
        <v>0.33</v>
      </c>
    </row>
    <row r="11" spans="5:18" ht="15.75">
      <c r="E11" s="292" t="s">
        <v>227</v>
      </c>
      <c r="F11" s="297">
        <v>2</v>
      </c>
      <c r="G11" s="291">
        <f>F11</f>
        <v>2</v>
      </c>
      <c r="H11" s="291">
        <f>G11</f>
        <v>2</v>
      </c>
      <c r="I11" s="291">
        <f t="shared" si="1"/>
        <v>2</v>
      </c>
      <c r="J11" s="291">
        <f t="shared" si="1"/>
        <v>2</v>
      </c>
      <c r="K11" s="291">
        <f t="shared" si="1"/>
        <v>2</v>
      </c>
      <c r="L11" s="291">
        <f t="shared" si="1"/>
        <v>2</v>
      </c>
      <c r="M11" s="291">
        <f t="shared" si="1"/>
        <v>2</v>
      </c>
      <c r="N11" s="291">
        <f t="shared" si="1"/>
        <v>2</v>
      </c>
      <c r="O11" s="291">
        <f t="shared" si="1"/>
        <v>2</v>
      </c>
      <c r="P11" s="291">
        <f t="shared" si="1"/>
        <v>2</v>
      </c>
      <c r="Q11" s="291">
        <f t="shared" si="1"/>
        <v>2</v>
      </c>
      <c r="R11" s="291">
        <f t="shared" si="1"/>
        <v>2</v>
      </c>
    </row>
    <row r="12" spans="5:18" ht="15.75">
      <c r="E12" s="292" t="s">
        <v>230</v>
      </c>
      <c r="F12" s="297">
        <v>3.5</v>
      </c>
      <c r="G12" s="291">
        <f>G11+F12</f>
        <v>5.5</v>
      </c>
      <c r="H12" s="291">
        <f>G12</f>
        <v>5.5</v>
      </c>
      <c r="I12" s="291">
        <f aca="true" t="shared" si="2" ref="I12:R12">H12</f>
        <v>5.5</v>
      </c>
      <c r="J12" s="291">
        <f t="shared" si="2"/>
        <v>5.5</v>
      </c>
      <c r="K12" s="291">
        <f t="shared" si="2"/>
        <v>5.5</v>
      </c>
      <c r="L12" s="291">
        <f t="shared" si="2"/>
        <v>5.5</v>
      </c>
      <c r="M12" s="291">
        <f t="shared" si="2"/>
        <v>5.5</v>
      </c>
      <c r="N12" s="291">
        <f t="shared" si="2"/>
        <v>5.5</v>
      </c>
      <c r="O12" s="291">
        <f t="shared" si="2"/>
        <v>5.5</v>
      </c>
      <c r="P12" s="291">
        <f t="shared" si="2"/>
        <v>5.5</v>
      </c>
      <c r="Q12" s="291">
        <f t="shared" si="2"/>
        <v>5.5</v>
      </c>
      <c r="R12" s="291">
        <f t="shared" si="2"/>
        <v>5.5</v>
      </c>
    </row>
    <row r="13" spans="5:18" ht="15.75">
      <c r="E13" s="292" t="s">
        <v>231</v>
      </c>
      <c r="F13" s="297">
        <v>3.5</v>
      </c>
      <c r="G13" s="291">
        <f>G12+F13</f>
        <v>9</v>
      </c>
      <c r="H13" s="291">
        <f>G13</f>
        <v>9</v>
      </c>
      <c r="I13" s="291">
        <f aca="true" t="shared" si="3" ref="I13:R13">H13</f>
        <v>9</v>
      </c>
      <c r="J13" s="291">
        <f t="shared" si="3"/>
        <v>9</v>
      </c>
      <c r="K13" s="291">
        <f t="shared" si="3"/>
        <v>9</v>
      </c>
      <c r="L13" s="291">
        <f t="shared" si="3"/>
        <v>9</v>
      </c>
      <c r="M13" s="291">
        <f t="shared" si="3"/>
        <v>9</v>
      </c>
      <c r="N13" s="291">
        <f t="shared" si="3"/>
        <v>9</v>
      </c>
      <c r="O13" s="291">
        <f t="shared" si="3"/>
        <v>9</v>
      </c>
      <c r="P13" s="291">
        <f t="shared" si="3"/>
        <v>9</v>
      </c>
      <c r="Q13" s="291">
        <f t="shared" si="3"/>
        <v>9</v>
      </c>
      <c r="R13" s="291">
        <f t="shared" si="3"/>
        <v>9</v>
      </c>
    </row>
    <row r="14" spans="5:18" ht="15.75">
      <c r="E14" t="s">
        <v>17</v>
      </c>
      <c r="G14" s="26">
        <v>0.25</v>
      </c>
      <c r="H14" s="27">
        <f>+G14</f>
        <v>0.25</v>
      </c>
      <c r="I14" s="27">
        <f aca="true" t="shared" si="4" ref="I14:R14">+H14</f>
        <v>0.25</v>
      </c>
      <c r="J14" s="27">
        <f t="shared" si="4"/>
        <v>0.25</v>
      </c>
      <c r="K14" s="27">
        <f t="shared" si="4"/>
        <v>0.25</v>
      </c>
      <c r="L14" s="27">
        <f t="shared" si="4"/>
        <v>0.25</v>
      </c>
      <c r="M14" s="27">
        <f t="shared" si="4"/>
        <v>0.25</v>
      </c>
      <c r="N14" s="27">
        <f t="shared" si="4"/>
        <v>0.25</v>
      </c>
      <c r="O14" s="27">
        <f t="shared" si="4"/>
        <v>0.25</v>
      </c>
      <c r="P14" s="27">
        <f t="shared" si="4"/>
        <v>0.25</v>
      </c>
      <c r="Q14" s="27">
        <f t="shared" si="4"/>
        <v>0.25</v>
      </c>
      <c r="R14" s="27">
        <f t="shared" si="4"/>
        <v>0.25</v>
      </c>
    </row>
    <row r="15" spans="5:18" ht="15.75">
      <c r="E15" t="s">
        <v>18</v>
      </c>
      <c r="G15" s="26">
        <v>0.8</v>
      </c>
      <c r="H15" s="27">
        <f>+G15</f>
        <v>0.8</v>
      </c>
      <c r="I15" s="27">
        <f aca="true" t="shared" si="5" ref="I15:R15">+H15</f>
        <v>0.8</v>
      </c>
      <c r="J15" s="27">
        <f t="shared" si="5"/>
        <v>0.8</v>
      </c>
      <c r="K15" s="27">
        <f t="shared" si="5"/>
        <v>0.8</v>
      </c>
      <c r="L15" s="27">
        <f t="shared" si="5"/>
        <v>0.8</v>
      </c>
      <c r="M15" s="27">
        <f t="shared" si="5"/>
        <v>0.8</v>
      </c>
      <c r="N15" s="27">
        <f t="shared" si="5"/>
        <v>0.8</v>
      </c>
      <c r="O15" s="27">
        <f t="shared" si="5"/>
        <v>0.8</v>
      </c>
      <c r="P15" s="27">
        <f t="shared" si="5"/>
        <v>0.8</v>
      </c>
      <c r="Q15" s="27">
        <f t="shared" si="5"/>
        <v>0.8</v>
      </c>
      <c r="R15" s="27">
        <f t="shared" si="5"/>
        <v>0.8</v>
      </c>
    </row>
    <row r="16" spans="5:18" ht="15.75">
      <c r="E16" t="s">
        <v>29</v>
      </c>
      <c r="G16" s="26">
        <v>0.3</v>
      </c>
      <c r="H16" s="27">
        <f aca="true" t="shared" si="6" ref="H16:R16">+G16</f>
        <v>0.3</v>
      </c>
      <c r="I16" s="27">
        <f t="shared" si="6"/>
        <v>0.3</v>
      </c>
      <c r="J16" s="27">
        <f t="shared" si="6"/>
        <v>0.3</v>
      </c>
      <c r="K16" s="27">
        <f t="shared" si="6"/>
        <v>0.3</v>
      </c>
      <c r="L16" s="27">
        <f t="shared" si="6"/>
        <v>0.3</v>
      </c>
      <c r="M16" s="27">
        <f t="shared" si="6"/>
        <v>0.3</v>
      </c>
      <c r="N16" s="27">
        <f t="shared" si="6"/>
        <v>0.3</v>
      </c>
      <c r="O16" s="27">
        <f t="shared" si="6"/>
        <v>0.3</v>
      </c>
      <c r="P16" s="27">
        <f t="shared" si="6"/>
        <v>0.3</v>
      </c>
      <c r="Q16" s="27">
        <f t="shared" si="6"/>
        <v>0.3</v>
      </c>
      <c r="R16" s="27">
        <f t="shared" si="6"/>
        <v>0.3</v>
      </c>
    </row>
    <row r="17" spans="5:18" ht="15.75">
      <c r="E17" t="s">
        <v>19</v>
      </c>
      <c r="G17" s="26">
        <v>0.38</v>
      </c>
      <c r="H17" s="27">
        <f aca="true" t="shared" si="7" ref="H17:R17">+G17</f>
        <v>0.38</v>
      </c>
      <c r="I17" s="27">
        <f t="shared" si="7"/>
        <v>0.38</v>
      </c>
      <c r="J17" s="27">
        <f t="shared" si="7"/>
        <v>0.38</v>
      </c>
      <c r="K17" s="27">
        <f t="shared" si="7"/>
        <v>0.38</v>
      </c>
      <c r="L17" s="27">
        <f t="shared" si="7"/>
        <v>0.38</v>
      </c>
      <c r="M17" s="27">
        <f t="shared" si="7"/>
        <v>0.38</v>
      </c>
      <c r="N17" s="27">
        <f t="shared" si="7"/>
        <v>0.38</v>
      </c>
      <c r="O17" s="27">
        <f t="shared" si="7"/>
        <v>0.38</v>
      </c>
      <c r="P17" s="27">
        <f t="shared" si="7"/>
        <v>0.38</v>
      </c>
      <c r="Q17" s="27">
        <f t="shared" si="7"/>
        <v>0.38</v>
      </c>
      <c r="R17" s="27">
        <f t="shared" si="7"/>
        <v>0.38</v>
      </c>
    </row>
    <row r="18" spans="1:18" ht="15.75">
      <c r="A18">
        <v>51900</v>
      </c>
      <c r="E18" t="s">
        <v>20</v>
      </c>
      <c r="G18" s="26">
        <v>0.8</v>
      </c>
      <c r="H18" s="27">
        <f>G18</f>
        <v>0.8</v>
      </c>
      <c r="I18" s="27">
        <f aca="true" t="shared" si="8" ref="I18:R19">H18</f>
        <v>0.8</v>
      </c>
      <c r="J18" s="27">
        <f t="shared" si="8"/>
        <v>0.8</v>
      </c>
      <c r="K18" s="27">
        <f t="shared" si="8"/>
        <v>0.8</v>
      </c>
      <c r="L18" s="27">
        <f t="shared" si="8"/>
        <v>0.8</v>
      </c>
      <c r="M18" s="27">
        <f t="shared" si="8"/>
        <v>0.8</v>
      </c>
      <c r="N18" s="27">
        <f t="shared" si="8"/>
        <v>0.8</v>
      </c>
      <c r="O18" s="27">
        <f t="shared" si="8"/>
        <v>0.8</v>
      </c>
      <c r="P18" s="27">
        <f t="shared" si="8"/>
        <v>0.8</v>
      </c>
      <c r="Q18" s="27">
        <f t="shared" si="8"/>
        <v>0.8</v>
      </c>
      <c r="R18" s="27">
        <f t="shared" si="8"/>
        <v>0.8</v>
      </c>
    </row>
    <row r="19" spans="5:18" ht="15.75">
      <c r="E19" t="s">
        <v>21</v>
      </c>
      <c r="G19" s="26">
        <v>0.1</v>
      </c>
      <c r="H19" s="27">
        <f>G19</f>
        <v>0.1</v>
      </c>
      <c r="I19" s="27">
        <f t="shared" si="8"/>
        <v>0.1</v>
      </c>
      <c r="J19" s="27">
        <f t="shared" si="8"/>
        <v>0.1</v>
      </c>
      <c r="K19" s="27">
        <f t="shared" si="8"/>
        <v>0.1</v>
      </c>
      <c r="L19" s="27">
        <f t="shared" si="8"/>
        <v>0.1</v>
      </c>
      <c r="M19" s="27">
        <f t="shared" si="8"/>
        <v>0.1</v>
      </c>
      <c r="N19" s="27">
        <f t="shared" si="8"/>
        <v>0.1</v>
      </c>
      <c r="O19" s="27">
        <f t="shared" si="8"/>
        <v>0.1</v>
      </c>
      <c r="P19" s="27">
        <f t="shared" si="8"/>
        <v>0.1</v>
      </c>
      <c r="Q19" s="27">
        <f t="shared" si="8"/>
        <v>0.1</v>
      </c>
      <c r="R19" s="27">
        <f t="shared" si="8"/>
        <v>0.1</v>
      </c>
    </row>
    <row r="20" spans="1:18" ht="15.75" hidden="1">
      <c r="A20">
        <v>53000</v>
      </c>
      <c r="E20" t="s">
        <v>22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</row>
    <row r="21" spans="1:18" s="30" customFormat="1" ht="15.75">
      <c r="A21" s="29"/>
      <c r="B21" s="29"/>
      <c r="C21" s="29"/>
      <c r="D21" s="29"/>
      <c r="E21" s="24" t="s">
        <v>30</v>
      </c>
      <c r="F21" s="2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15.75">
      <c r="A22" s="16"/>
      <c r="B22" s="16"/>
      <c r="C22" s="16"/>
      <c r="D22" s="16"/>
      <c r="E22" s="16"/>
      <c r="F22" s="16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5.75">
      <c r="A23">
        <v>40800</v>
      </c>
      <c r="E23" t="s">
        <v>23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5.75">
      <c r="A24">
        <v>59300</v>
      </c>
      <c r="E24" t="s">
        <v>24</v>
      </c>
      <c r="G24" s="32">
        <v>0.95</v>
      </c>
      <c r="H24" s="27">
        <f aca="true" t="shared" si="9" ref="H24:R24">+G24</f>
        <v>0.95</v>
      </c>
      <c r="I24" s="27">
        <f t="shared" si="9"/>
        <v>0.95</v>
      </c>
      <c r="J24" s="27">
        <f t="shared" si="9"/>
        <v>0.95</v>
      </c>
      <c r="K24" s="27">
        <f t="shared" si="9"/>
        <v>0.95</v>
      </c>
      <c r="L24" s="27">
        <f t="shared" si="9"/>
        <v>0.95</v>
      </c>
      <c r="M24" s="27">
        <f t="shared" si="9"/>
        <v>0.95</v>
      </c>
      <c r="N24" s="27">
        <f t="shared" si="9"/>
        <v>0.95</v>
      </c>
      <c r="O24" s="27">
        <f t="shared" si="9"/>
        <v>0.95</v>
      </c>
      <c r="P24" s="27">
        <f t="shared" si="9"/>
        <v>0.95</v>
      </c>
      <c r="Q24" s="27">
        <f t="shared" si="9"/>
        <v>0.95</v>
      </c>
      <c r="R24" s="27">
        <f t="shared" si="9"/>
        <v>0.95</v>
      </c>
    </row>
    <row r="25" spans="1:18" ht="15.75">
      <c r="A25" s="23"/>
      <c r="B25" s="23"/>
      <c r="C25" s="23"/>
      <c r="D25" s="23"/>
      <c r="E25" s="24" t="s">
        <v>31</v>
      </c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s="20" customFormat="1" ht="15.75">
      <c r="A26" s="17"/>
      <c r="B26" s="17"/>
      <c r="C26" s="17"/>
      <c r="D26" s="17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5.75">
      <c r="A27">
        <v>59000</v>
      </c>
      <c r="D27" s="17"/>
      <c r="E27" s="21" t="s">
        <v>32</v>
      </c>
      <c r="F27" s="21"/>
      <c r="G27" s="33">
        <v>1.05</v>
      </c>
      <c r="H27" s="34">
        <f>G27</f>
        <v>1.05</v>
      </c>
      <c r="I27" s="34">
        <f>+H27</f>
        <v>1.05</v>
      </c>
      <c r="J27" s="34">
        <f aca="true" t="shared" si="10" ref="J27:Q27">+I27</f>
        <v>1.05</v>
      </c>
      <c r="K27" s="34">
        <f t="shared" si="10"/>
        <v>1.05</v>
      </c>
      <c r="L27" s="34">
        <f t="shared" si="10"/>
        <v>1.05</v>
      </c>
      <c r="M27" s="34">
        <f t="shared" si="10"/>
        <v>1.05</v>
      </c>
      <c r="N27" s="34">
        <f t="shared" si="10"/>
        <v>1.05</v>
      </c>
      <c r="O27" s="34">
        <f t="shared" si="10"/>
        <v>1.05</v>
      </c>
      <c r="P27" s="34">
        <f t="shared" si="10"/>
        <v>1.05</v>
      </c>
      <c r="Q27" s="34">
        <f t="shared" si="10"/>
        <v>1.05</v>
      </c>
      <c r="R27" s="34">
        <f>+Q27</f>
        <v>1.05</v>
      </c>
    </row>
  </sheetData>
  <sheetProtection selectLockedCells="1" selectUnlockedCells="1"/>
  <mergeCells count="1">
    <mergeCell ref="H1:J1"/>
  </mergeCells>
  <printOptions gridLines="1" headings="1" horizontalCentered="1"/>
  <pageMargins left="0.27569444444444446" right="0.2361111111111111" top="0.39375" bottom="0.39375" header="0.5118055555555555" footer="0.15763888888888888"/>
  <pageSetup fitToHeight="0" fitToWidth="1" horizontalDpi="600" verticalDpi="600" orientation="landscape" paperSize="9" scale="77" r:id="rId1"/>
  <headerFooter alignWithMargins="0">
    <oddFooter>&amp;L&amp;Z&amp;F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74"/>
  <sheetViews>
    <sheetView zoomScale="85" zoomScaleNormal="85" zoomScalePageLayoutView="0" workbookViewId="0" topLeftCell="A1">
      <selection activeCell="F14" sqref="F14"/>
    </sheetView>
  </sheetViews>
  <sheetFormatPr defaultColWidth="9.00390625" defaultRowHeight="15.75"/>
  <cols>
    <col min="1" max="2" width="9.00390625" style="0" customWidth="1"/>
    <col min="3" max="4" width="9.00390625" style="5" customWidth="1"/>
    <col min="5" max="16384" width="11.00390625" style="0" customWidth="1"/>
  </cols>
  <sheetData>
    <row r="1" spans="1:17" ht="21.75" thickBot="1">
      <c r="A1" s="602" t="s">
        <v>112</v>
      </c>
      <c r="B1" s="602"/>
      <c r="C1" s="602"/>
      <c r="D1" s="602"/>
      <c r="E1" s="131" t="s">
        <v>114</v>
      </c>
      <c r="F1" s="132"/>
      <c r="G1" s="132"/>
      <c r="H1" s="126"/>
      <c r="Q1" s="126"/>
    </row>
    <row r="2" spans="1:17" ht="15.75">
      <c r="A2" s="38"/>
      <c r="B2" s="605" t="s">
        <v>97</v>
      </c>
      <c r="C2" s="605"/>
      <c r="D2" s="605"/>
      <c r="E2" s="603" t="s">
        <v>115</v>
      </c>
      <c r="F2" s="603"/>
      <c r="G2" s="603"/>
      <c r="H2" s="603"/>
      <c r="I2" s="133" t="s">
        <v>116</v>
      </c>
      <c r="J2" s="166" t="s">
        <v>49</v>
      </c>
      <c r="K2" s="604" t="s">
        <v>117</v>
      </c>
      <c r="L2" s="604"/>
      <c r="M2" s="604"/>
      <c r="N2" s="604"/>
      <c r="O2" s="604"/>
      <c r="P2" s="604"/>
      <c r="Q2" s="604"/>
    </row>
    <row r="3" spans="1:17" ht="45">
      <c r="A3" s="160" t="s">
        <v>45</v>
      </c>
      <c r="B3" s="160" t="s">
        <v>98</v>
      </c>
      <c r="C3" s="161" t="s">
        <v>99</v>
      </c>
      <c r="D3" s="161" t="s">
        <v>100</v>
      </c>
      <c r="E3" s="135" t="s">
        <v>118</v>
      </c>
      <c r="F3" s="136" t="s">
        <v>119</v>
      </c>
      <c r="G3" s="136" t="s">
        <v>120</v>
      </c>
      <c r="H3" s="134" t="s">
        <v>121</v>
      </c>
      <c r="I3" s="162" t="s">
        <v>121</v>
      </c>
      <c r="J3" s="167" t="s">
        <v>138</v>
      </c>
      <c r="K3" s="158" t="s">
        <v>122</v>
      </c>
      <c r="L3" s="134" t="s">
        <v>123</v>
      </c>
      <c r="M3" s="134" t="s">
        <v>124</v>
      </c>
      <c r="N3" s="134" t="s">
        <v>125</v>
      </c>
      <c r="O3" s="134" t="s">
        <v>126</v>
      </c>
      <c r="P3" s="134"/>
      <c r="Q3" s="137" t="s">
        <v>127</v>
      </c>
    </row>
    <row r="4" spans="1:17" ht="15.75">
      <c r="A4" s="36" t="s">
        <v>101</v>
      </c>
      <c r="B4" s="36">
        <v>1</v>
      </c>
      <c r="C4" s="127">
        <v>24</v>
      </c>
      <c r="D4" s="127">
        <f>C4*12</f>
        <v>288</v>
      </c>
      <c r="E4" s="138">
        <v>3</v>
      </c>
      <c r="F4" s="139">
        <f>E4*G73</f>
        <v>347.7358490566038</v>
      </c>
      <c r="G4" s="139">
        <v>350</v>
      </c>
      <c r="H4" s="140">
        <f>G4*12</f>
        <v>4200</v>
      </c>
      <c r="I4" s="163">
        <f>71*12</f>
        <v>852</v>
      </c>
      <c r="J4" s="168">
        <f>I4/12+G4</f>
        <v>421</v>
      </c>
      <c r="K4" s="164"/>
      <c r="L4" s="141"/>
      <c r="M4" s="141">
        <v>1000</v>
      </c>
      <c r="N4" s="127"/>
      <c r="O4" s="127"/>
      <c r="P4" s="142">
        <f aca="true" t="shared" si="0" ref="P4:P12">SUM(K4:O4)</f>
        <v>1000</v>
      </c>
      <c r="Q4" s="36"/>
    </row>
    <row r="5" spans="1:17" ht="15.75">
      <c r="A5" s="36" t="s">
        <v>101</v>
      </c>
      <c r="B5" s="36">
        <v>6</v>
      </c>
      <c r="C5" s="127">
        <v>24</v>
      </c>
      <c r="D5" s="127">
        <f aca="true" t="shared" si="1" ref="D5:D57">C5*12</f>
        <v>288</v>
      </c>
      <c r="E5" s="138">
        <v>3</v>
      </c>
      <c r="F5" s="139">
        <f>E5*G73</f>
        <v>347.7358490566038</v>
      </c>
      <c r="G5" s="139">
        <v>350</v>
      </c>
      <c r="H5" s="140">
        <f aca="true" t="shared" si="2" ref="H5:H10">G5*12</f>
        <v>4200</v>
      </c>
      <c r="I5" s="163">
        <f aca="true" t="shared" si="3" ref="I5:I62">71*12</f>
        <v>852</v>
      </c>
      <c r="J5" s="168">
        <f aca="true" t="shared" si="4" ref="J5:J64">I5/12+G5</f>
        <v>421</v>
      </c>
      <c r="K5" s="164"/>
      <c r="L5" s="141"/>
      <c r="M5" s="141">
        <v>900</v>
      </c>
      <c r="N5" s="127"/>
      <c r="O5" s="127"/>
      <c r="P5" s="142">
        <f t="shared" si="0"/>
        <v>900</v>
      </c>
      <c r="Q5" s="36"/>
    </row>
    <row r="6" spans="1:17" ht="15.75">
      <c r="A6" s="36" t="s">
        <v>101</v>
      </c>
      <c r="B6" s="36">
        <v>26</v>
      </c>
      <c r="C6" s="127">
        <v>24</v>
      </c>
      <c r="D6" s="127">
        <f t="shared" si="1"/>
        <v>288</v>
      </c>
      <c r="E6" s="138">
        <v>3</v>
      </c>
      <c r="F6" s="139">
        <f>E6*G73</f>
        <v>347.7358490566038</v>
      </c>
      <c r="G6" s="139">
        <v>350</v>
      </c>
      <c r="H6" s="140">
        <f t="shared" si="2"/>
        <v>4200</v>
      </c>
      <c r="I6" s="163">
        <f t="shared" si="3"/>
        <v>852</v>
      </c>
      <c r="J6" s="168">
        <f t="shared" si="4"/>
        <v>421</v>
      </c>
      <c r="K6" s="164"/>
      <c r="L6" s="141"/>
      <c r="M6" s="141">
        <v>950</v>
      </c>
      <c r="N6" s="127"/>
      <c r="O6" s="127"/>
      <c r="P6" s="142">
        <f t="shared" si="0"/>
        <v>950</v>
      </c>
      <c r="Q6" s="36"/>
    </row>
    <row r="7" spans="1:17" ht="15.75">
      <c r="A7" s="36" t="s">
        <v>101</v>
      </c>
      <c r="B7" s="36">
        <v>35</v>
      </c>
      <c r="C7" s="127">
        <v>24</v>
      </c>
      <c r="D7" s="127">
        <f t="shared" si="1"/>
        <v>288</v>
      </c>
      <c r="E7" s="138">
        <v>3</v>
      </c>
      <c r="F7" s="139">
        <f>E7*G73</f>
        <v>347.7358490566038</v>
      </c>
      <c r="G7" s="139">
        <v>350</v>
      </c>
      <c r="H7" s="140">
        <f t="shared" si="2"/>
        <v>4200</v>
      </c>
      <c r="I7" s="163">
        <f t="shared" si="3"/>
        <v>852</v>
      </c>
      <c r="J7" s="168">
        <f t="shared" si="4"/>
        <v>421</v>
      </c>
      <c r="K7" s="164"/>
      <c r="L7" s="141"/>
      <c r="M7" s="141">
        <v>800</v>
      </c>
      <c r="N7" s="127"/>
      <c r="O7" s="127"/>
      <c r="P7" s="142">
        <f t="shared" si="0"/>
        <v>800</v>
      </c>
      <c r="Q7" s="36"/>
    </row>
    <row r="8" spans="1:17" ht="15.75">
      <c r="A8" s="36" t="s">
        <v>101</v>
      </c>
      <c r="B8" s="36">
        <v>38</v>
      </c>
      <c r="C8" s="127">
        <v>24</v>
      </c>
      <c r="D8" s="127">
        <f t="shared" si="1"/>
        <v>288</v>
      </c>
      <c r="E8" s="138">
        <v>3</v>
      </c>
      <c r="F8" s="139">
        <f>E8*G73</f>
        <v>347.7358490566038</v>
      </c>
      <c r="G8" s="139">
        <v>350</v>
      </c>
      <c r="H8" s="140">
        <f t="shared" si="2"/>
        <v>4200</v>
      </c>
      <c r="I8" s="163">
        <f t="shared" si="3"/>
        <v>852</v>
      </c>
      <c r="J8" s="168">
        <f t="shared" si="4"/>
        <v>421</v>
      </c>
      <c r="K8" s="164"/>
      <c r="L8" s="141"/>
      <c r="M8" s="141"/>
      <c r="N8" s="127"/>
      <c r="O8" s="127">
        <v>900</v>
      </c>
      <c r="P8" s="142">
        <f t="shared" si="0"/>
        <v>900</v>
      </c>
      <c r="Q8" s="36"/>
    </row>
    <row r="9" spans="1:17" ht="15.75">
      <c r="A9" s="36" t="s">
        <v>101</v>
      </c>
      <c r="B9" s="36">
        <v>41</v>
      </c>
      <c r="C9" s="127">
        <v>24</v>
      </c>
      <c r="D9" s="127">
        <f t="shared" si="1"/>
        <v>288</v>
      </c>
      <c r="E9" s="138">
        <v>3</v>
      </c>
      <c r="F9" s="139">
        <f>E9*G73</f>
        <v>347.7358490566038</v>
      </c>
      <c r="G9" s="139">
        <v>350</v>
      </c>
      <c r="H9" s="140">
        <f t="shared" si="2"/>
        <v>4200</v>
      </c>
      <c r="I9" s="163">
        <f t="shared" si="3"/>
        <v>852</v>
      </c>
      <c r="J9" s="168">
        <f t="shared" si="4"/>
        <v>421</v>
      </c>
      <c r="K9" s="164"/>
      <c r="L9" s="141"/>
      <c r="M9" s="141"/>
      <c r="N9" s="127"/>
      <c r="O9" s="127">
        <v>900</v>
      </c>
      <c r="P9" s="142">
        <f t="shared" si="0"/>
        <v>900</v>
      </c>
      <c r="Q9" s="36"/>
    </row>
    <row r="10" spans="1:17" ht="15.75">
      <c r="A10" s="36" t="s">
        <v>101</v>
      </c>
      <c r="B10" s="36">
        <v>42</v>
      </c>
      <c r="C10" s="127">
        <v>36</v>
      </c>
      <c r="D10" s="127">
        <f t="shared" si="1"/>
        <v>432</v>
      </c>
      <c r="E10" s="138">
        <v>3</v>
      </c>
      <c r="F10" s="139">
        <f>E10*G73</f>
        <v>347.7358490566038</v>
      </c>
      <c r="G10" s="139">
        <v>350</v>
      </c>
      <c r="H10" s="140">
        <f t="shared" si="2"/>
        <v>4200</v>
      </c>
      <c r="I10" s="163">
        <f t="shared" si="3"/>
        <v>852</v>
      </c>
      <c r="J10" s="168">
        <f t="shared" si="4"/>
        <v>421</v>
      </c>
      <c r="K10" s="164"/>
      <c r="L10" s="141">
        <v>1100</v>
      </c>
      <c r="M10" s="141"/>
      <c r="N10" s="127"/>
      <c r="O10" s="127"/>
      <c r="P10" s="142">
        <f t="shared" si="0"/>
        <v>1100</v>
      </c>
      <c r="Q10" s="36" t="s">
        <v>128</v>
      </c>
    </row>
    <row r="11" spans="1:17" ht="15.75">
      <c r="A11" s="36" t="s">
        <v>101</v>
      </c>
      <c r="B11" s="36">
        <v>45</v>
      </c>
      <c r="C11" s="127">
        <v>24</v>
      </c>
      <c r="D11" s="127">
        <f t="shared" si="1"/>
        <v>288</v>
      </c>
      <c r="E11" s="138"/>
      <c r="F11" s="139"/>
      <c r="G11" s="139">
        <f>H11/12</f>
        <v>233.33333333333334</v>
      </c>
      <c r="H11" s="140">
        <v>2800</v>
      </c>
      <c r="I11" s="163">
        <f t="shared" si="3"/>
        <v>852</v>
      </c>
      <c r="J11" s="168">
        <f t="shared" si="4"/>
        <v>304.33333333333337</v>
      </c>
      <c r="K11" s="164"/>
      <c r="L11" s="141"/>
      <c r="M11" s="141"/>
      <c r="N11" s="127"/>
      <c r="O11" s="127"/>
      <c r="P11" s="142">
        <f t="shared" si="0"/>
        <v>0</v>
      </c>
      <c r="Q11" s="36"/>
    </row>
    <row r="12" spans="1:17" ht="15.75">
      <c r="A12" s="36" t="s">
        <v>101</v>
      </c>
      <c r="B12" s="36">
        <v>48</v>
      </c>
      <c r="C12" s="127">
        <v>24</v>
      </c>
      <c r="D12" s="127">
        <f t="shared" si="1"/>
        <v>288</v>
      </c>
      <c r="E12" s="138"/>
      <c r="F12" s="139"/>
      <c r="G12" s="139">
        <v>350</v>
      </c>
      <c r="H12" s="140">
        <f>G12*12</f>
        <v>4200</v>
      </c>
      <c r="I12" s="163">
        <f t="shared" si="3"/>
        <v>852</v>
      </c>
      <c r="J12" s="168">
        <f t="shared" si="4"/>
        <v>421</v>
      </c>
      <c r="K12" s="164"/>
      <c r="L12" s="141"/>
      <c r="M12" s="141"/>
      <c r="N12" s="127"/>
      <c r="O12" s="127"/>
      <c r="P12" s="142">
        <f t="shared" si="0"/>
        <v>0</v>
      </c>
      <c r="Q12" s="36"/>
    </row>
    <row r="13" spans="1:17" ht="15.75">
      <c r="A13" s="36" t="s">
        <v>101</v>
      </c>
      <c r="B13" s="36">
        <v>49</v>
      </c>
      <c r="C13" s="127">
        <v>24</v>
      </c>
      <c r="D13" s="127">
        <f t="shared" si="1"/>
        <v>288</v>
      </c>
      <c r="E13" s="138"/>
      <c r="F13" s="139"/>
      <c r="G13" s="139"/>
      <c r="H13" s="140"/>
      <c r="I13" s="163"/>
      <c r="J13" s="168">
        <f t="shared" si="4"/>
        <v>0</v>
      </c>
      <c r="K13" s="164"/>
      <c r="L13" s="141"/>
      <c r="M13" s="141"/>
      <c r="N13" s="127"/>
      <c r="O13" s="127"/>
      <c r="P13" s="142"/>
      <c r="Q13" s="36"/>
    </row>
    <row r="14" spans="1:17" ht="15.75">
      <c r="A14" s="36" t="s">
        <v>101</v>
      </c>
      <c r="B14" s="36">
        <v>351</v>
      </c>
      <c r="C14" s="127">
        <v>17</v>
      </c>
      <c r="D14" s="127">
        <f t="shared" si="1"/>
        <v>204</v>
      </c>
      <c r="E14" s="138"/>
      <c r="F14" s="139"/>
      <c r="G14" s="139"/>
      <c r="H14" s="140"/>
      <c r="I14" s="163"/>
      <c r="J14" s="168">
        <f t="shared" si="4"/>
        <v>0</v>
      </c>
      <c r="K14" s="164"/>
      <c r="L14" s="141"/>
      <c r="M14" s="141"/>
      <c r="N14" s="127"/>
      <c r="O14" s="127"/>
      <c r="P14" s="142"/>
      <c r="Q14" s="36"/>
    </row>
    <row r="15" spans="1:17" ht="15.75">
      <c r="A15" s="36" t="s">
        <v>102</v>
      </c>
      <c r="B15" s="36">
        <v>8</v>
      </c>
      <c r="C15" s="127">
        <v>24</v>
      </c>
      <c r="D15" s="127">
        <f t="shared" si="1"/>
        <v>288</v>
      </c>
      <c r="E15" s="138">
        <v>3</v>
      </c>
      <c r="F15" s="139">
        <f>E15*G73</f>
        <v>347.7358490566038</v>
      </c>
      <c r="G15" s="139">
        <v>580</v>
      </c>
      <c r="H15" s="140">
        <f>G15*12</f>
        <v>6960</v>
      </c>
      <c r="I15" s="163">
        <f t="shared" si="3"/>
        <v>852</v>
      </c>
      <c r="J15" s="168">
        <f t="shared" si="4"/>
        <v>651</v>
      </c>
      <c r="K15" s="164"/>
      <c r="L15" s="141"/>
      <c r="M15" s="141">
        <v>1250</v>
      </c>
      <c r="N15" s="127"/>
      <c r="O15" s="127"/>
      <c r="P15" s="142">
        <f>SUM(K15:O15)</f>
        <v>1250</v>
      </c>
      <c r="Q15" s="36"/>
    </row>
    <row r="16" spans="1:17" ht="15.75">
      <c r="A16" s="36" t="s">
        <v>102</v>
      </c>
      <c r="B16" s="36">
        <v>13</v>
      </c>
      <c r="C16" s="127">
        <v>24</v>
      </c>
      <c r="D16" s="127">
        <f t="shared" si="1"/>
        <v>288</v>
      </c>
      <c r="E16" s="138">
        <v>3</v>
      </c>
      <c r="F16" s="139">
        <f>E16*G73</f>
        <v>347.7358490566038</v>
      </c>
      <c r="G16" s="139">
        <v>350</v>
      </c>
      <c r="H16" s="140">
        <f>G16*12</f>
        <v>4200</v>
      </c>
      <c r="I16" s="163">
        <f t="shared" si="3"/>
        <v>852</v>
      </c>
      <c r="J16" s="168">
        <f t="shared" si="4"/>
        <v>421</v>
      </c>
      <c r="K16" s="164"/>
      <c r="L16" s="141"/>
      <c r="M16" s="141">
        <v>2050</v>
      </c>
      <c r="N16" s="127"/>
      <c r="O16" s="127"/>
      <c r="P16" s="142">
        <f>SUM(K16:O16)</f>
        <v>2050</v>
      </c>
      <c r="Q16" s="36"/>
    </row>
    <row r="17" spans="1:17" ht="15.75">
      <c r="A17" s="36" t="s">
        <v>102</v>
      </c>
      <c r="B17" s="36">
        <v>14</v>
      </c>
      <c r="C17" s="127">
        <v>24</v>
      </c>
      <c r="D17" s="127">
        <f t="shared" si="1"/>
        <v>288</v>
      </c>
      <c r="E17" s="138"/>
      <c r="F17" s="139"/>
      <c r="G17" s="139">
        <v>350</v>
      </c>
      <c r="H17" s="140">
        <f>G17*12</f>
        <v>4200</v>
      </c>
      <c r="I17" s="163">
        <f t="shared" si="3"/>
        <v>852</v>
      </c>
      <c r="J17" s="168">
        <f t="shared" si="4"/>
        <v>421</v>
      </c>
      <c r="K17" s="164"/>
      <c r="L17" s="141"/>
      <c r="M17" s="141"/>
      <c r="N17" s="127"/>
      <c r="O17" s="127"/>
      <c r="P17" s="142">
        <f>SUM(K17:O17)</f>
        <v>0</v>
      </c>
      <c r="Q17" s="36"/>
    </row>
    <row r="18" spans="1:17" ht="15.75">
      <c r="A18" s="36" t="s">
        <v>102</v>
      </c>
      <c r="B18" s="36">
        <v>15</v>
      </c>
      <c r="C18" s="127">
        <v>24</v>
      </c>
      <c r="D18" s="127">
        <f t="shared" si="1"/>
        <v>288</v>
      </c>
      <c r="E18" s="138"/>
      <c r="F18" s="139"/>
      <c r="G18" s="139">
        <v>350</v>
      </c>
      <c r="H18" s="140">
        <v>4200</v>
      </c>
      <c r="I18" s="163">
        <f t="shared" si="3"/>
        <v>852</v>
      </c>
      <c r="J18" s="168">
        <f t="shared" si="4"/>
        <v>421</v>
      </c>
      <c r="K18" s="164"/>
      <c r="L18" s="141"/>
      <c r="M18" s="141"/>
      <c r="N18" s="127"/>
      <c r="O18" s="127"/>
      <c r="P18" s="142">
        <f>SUM(K18:O18)</f>
        <v>0</v>
      </c>
      <c r="Q18" s="36"/>
    </row>
    <row r="19" spans="1:17" ht="15.75">
      <c r="A19" s="36" t="s">
        <v>102</v>
      </c>
      <c r="B19" s="36">
        <v>16</v>
      </c>
      <c r="C19" s="127">
        <v>24</v>
      </c>
      <c r="D19" s="127">
        <f t="shared" si="1"/>
        <v>288</v>
      </c>
      <c r="E19" s="138"/>
      <c r="F19" s="139"/>
      <c r="G19" s="139"/>
      <c r="H19" s="140"/>
      <c r="I19" s="163"/>
      <c r="J19" s="168">
        <f t="shared" si="4"/>
        <v>0</v>
      </c>
      <c r="K19" s="164"/>
      <c r="L19" s="141"/>
      <c r="M19" s="141"/>
      <c r="N19" s="127"/>
      <c r="O19" s="127"/>
      <c r="P19" s="142"/>
      <c r="Q19" s="36"/>
    </row>
    <row r="20" spans="1:17" ht="15.75">
      <c r="A20" s="36" t="s">
        <v>102</v>
      </c>
      <c r="B20" s="36">
        <v>25</v>
      </c>
      <c r="C20" s="127">
        <v>24</v>
      </c>
      <c r="D20" s="127">
        <f t="shared" si="1"/>
        <v>288</v>
      </c>
      <c r="E20" s="138">
        <v>3</v>
      </c>
      <c r="F20" s="139">
        <f>E20*G73</f>
        <v>347.7358490566038</v>
      </c>
      <c r="G20" s="139">
        <v>350</v>
      </c>
      <c r="H20" s="140">
        <f>G20*12</f>
        <v>4200</v>
      </c>
      <c r="I20" s="163">
        <f t="shared" si="3"/>
        <v>852</v>
      </c>
      <c r="J20" s="168">
        <f t="shared" si="4"/>
        <v>421</v>
      </c>
      <c r="K20" s="164"/>
      <c r="L20" s="141"/>
      <c r="M20" s="141"/>
      <c r="N20" s="127"/>
      <c r="O20" s="127">
        <v>900</v>
      </c>
      <c r="P20" s="142">
        <f>SUM(K20:O20)</f>
        <v>900</v>
      </c>
      <c r="Q20" s="36"/>
    </row>
    <row r="21" spans="1:17" ht="15.75">
      <c r="A21" s="36" t="s">
        <v>102</v>
      </c>
      <c r="B21" s="36">
        <v>31</v>
      </c>
      <c r="C21" s="127">
        <v>24</v>
      </c>
      <c r="D21" s="127">
        <f t="shared" si="1"/>
        <v>288</v>
      </c>
      <c r="E21" s="138">
        <v>3</v>
      </c>
      <c r="F21" s="139">
        <f>E21*G73</f>
        <v>347.7358490566038</v>
      </c>
      <c r="G21" s="139">
        <v>350</v>
      </c>
      <c r="H21" s="140">
        <f>G21*12</f>
        <v>4200</v>
      </c>
      <c r="I21" s="163">
        <f t="shared" si="3"/>
        <v>852</v>
      </c>
      <c r="J21" s="168">
        <f t="shared" si="4"/>
        <v>421</v>
      </c>
      <c r="K21" s="164"/>
      <c r="L21" s="141"/>
      <c r="M21" s="141">
        <v>1000</v>
      </c>
      <c r="N21" s="127"/>
      <c r="O21" s="127"/>
      <c r="P21" s="142">
        <f>SUM(K21:O21)</f>
        <v>1000</v>
      </c>
      <c r="Q21" s="36"/>
    </row>
    <row r="22" spans="1:17" ht="15.75">
      <c r="A22" s="36" t="s">
        <v>102</v>
      </c>
      <c r="B22" s="36">
        <v>50</v>
      </c>
      <c r="C22" s="127">
        <v>24</v>
      </c>
      <c r="D22" s="127">
        <f t="shared" si="1"/>
        <v>288</v>
      </c>
      <c r="E22" s="138"/>
      <c r="F22" s="139"/>
      <c r="G22" s="139"/>
      <c r="H22" s="140"/>
      <c r="I22" s="163"/>
      <c r="J22" s="168">
        <f t="shared" si="4"/>
        <v>0</v>
      </c>
      <c r="K22" s="164"/>
      <c r="L22" s="141"/>
      <c r="M22" s="141"/>
      <c r="N22" s="127"/>
      <c r="O22" s="127"/>
      <c r="P22" s="142"/>
      <c r="Q22" s="36"/>
    </row>
    <row r="23" spans="1:17" ht="15.75">
      <c r="A23" s="36" t="s">
        <v>102</v>
      </c>
      <c r="B23" s="36">
        <v>63</v>
      </c>
      <c r="C23" s="127">
        <v>24</v>
      </c>
      <c r="D23" s="127">
        <f t="shared" si="1"/>
        <v>288</v>
      </c>
      <c r="E23" s="138">
        <v>3</v>
      </c>
      <c r="F23" s="139">
        <f>E23*G73</f>
        <v>347.7358490566038</v>
      </c>
      <c r="G23" s="139">
        <v>350</v>
      </c>
      <c r="H23" s="140">
        <f>G23*12</f>
        <v>4200</v>
      </c>
      <c r="I23" s="163">
        <f t="shared" si="3"/>
        <v>852</v>
      </c>
      <c r="J23" s="168">
        <f t="shared" si="4"/>
        <v>421</v>
      </c>
      <c r="K23" s="164"/>
      <c r="L23" s="141"/>
      <c r="M23" s="141"/>
      <c r="N23" s="127"/>
      <c r="O23" s="127">
        <v>900</v>
      </c>
      <c r="P23" s="142">
        <f>SUM(K23:O23)</f>
        <v>900</v>
      </c>
      <c r="Q23" s="36"/>
    </row>
    <row r="24" spans="1:17" ht="15.75">
      <c r="A24" s="36" t="s">
        <v>102</v>
      </c>
      <c r="B24" s="36">
        <v>64</v>
      </c>
      <c r="C24" s="127">
        <v>48</v>
      </c>
      <c r="D24" s="127">
        <f t="shared" si="1"/>
        <v>576</v>
      </c>
      <c r="E24" s="138">
        <v>3</v>
      </c>
      <c r="F24" s="139">
        <f>E24*G73</f>
        <v>347.7358490566038</v>
      </c>
      <c r="G24" s="139">
        <v>350</v>
      </c>
      <c r="H24" s="140">
        <f>G24*12</f>
        <v>4200</v>
      </c>
      <c r="I24" s="163">
        <f t="shared" si="3"/>
        <v>852</v>
      </c>
      <c r="J24" s="168">
        <f t="shared" si="4"/>
        <v>421</v>
      </c>
      <c r="K24" s="164"/>
      <c r="L24" s="141"/>
      <c r="M24" s="141">
        <v>1150</v>
      </c>
      <c r="N24" s="127"/>
      <c r="O24" s="127"/>
      <c r="P24" s="142">
        <f>SUM(K24:O24)</f>
        <v>1150</v>
      </c>
      <c r="Q24" s="36"/>
    </row>
    <row r="25" spans="1:17" ht="15.75">
      <c r="A25" s="36" t="s">
        <v>102</v>
      </c>
      <c r="B25" s="36">
        <v>66</v>
      </c>
      <c r="C25" s="127">
        <v>48</v>
      </c>
      <c r="D25" s="127">
        <f t="shared" si="1"/>
        <v>576</v>
      </c>
      <c r="E25" s="138">
        <v>3</v>
      </c>
      <c r="F25" s="139">
        <f>E25*G73</f>
        <v>347.7358490566038</v>
      </c>
      <c r="G25" s="139">
        <v>350</v>
      </c>
      <c r="H25" s="140">
        <f>G25*12</f>
        <v>4200</v>
      </c>
      <c r="I25" s="163">
        <f t="shared" si="3"/>
        <v>852</v>
      </c>
      <c r="J25" s="168">
        <f t="shared" si="4"/>
        <v>421</v>
      </c>
      <c r="K25" s="164"/>
      <c r="L25" s="141"/>
      <c r="M25" s="141"/>
      <c r="N25" s="127"/>
      <c r="O25" s="127">
        <v>900</v>
      </c>
      <c r="P25" s="142">
        <f>SUM(K25:O25)</f>
        <v>900</v>
      </c>
      <c r="Q25" s="36"/>
    </row>
    <row r="26" spans="1:17" ht="15.75">
      <c r="A26" s="36" t="s">
        <v>102</v>
      </c>
      <c r="B26" s="36">
        <v>215</v>
      </c>
      <c r="C26" s="127">
        <v>24</v>
      </c>
      <c r="D26" s="127">
        <f t="shared" si="1"/>
        <v>288</v>
      </c>
      <c r="E26" s="138"/>
      <c r="F26" s="139"/>
      <c r="G26" s="139"/>
      <c r="H26" s="140"/>
      <c r="I26" s="163"/>
      <c r="J26" s="168">
        <f t="shared" si="4"/>
        <v>0</v>
      </c>
      <c r="K26" s="164"/>
      <c r="L26" s="141"/>
      <c r="M26" s="141"/>
      <c r="N26" s="127"/>
      <c r="O26" s="127"/>
      <c r="P26" s="142"/>
      <c r="Q26" s="36"/>
    </row>
    <row r="27" spans="1:17" ht="15.75">
      <c r="A27" s="36" t="s">
        <v>102</v>
      </c>
      <c r="B27" s="36">
        <v>216</v>
      </c>
      <c r="C27" s="127">
        <v>42</v>
      </c>
      <c r="D27" s="127">
        <f t="shared" si="1"/>
        <v>504</v>
      </c>
      <c r="E27" s="138">
        <v>3</v>
      </c>
      <c r="F27" s="139">
        <v>346</v>
      </c>
      <c r="G27" s="139">
        <v>350</v>
      </c>
      <c r="H27" s="140">
        <f aca="true" t="shared" si="5" ref="H27:H40">G27*12</f>
        <v>4200</v>
      </c>
      <c r="I27" s="163"/>
      <c r="J27" s="168">
        <f t="shared" si="4"/>
        <v>350</v>
      </c>
      <c r="K27" s="164"/>
      <c r="L27" s="141"/>
      <c r="M27" s="141"/>
      <c r="N27" s="127"/>
      <c r="O27" s="127">
        <f>350*4</f>
        <v>1400</v>
      </c>
      <c r="P27" s="142">
        <f>SUM(K27:O27)</f>
        <v>1400</v>
      </c>
      <c r="Q27" s="36"/>
    </row>
    <row r="28" spans="1:17" ht="15.75">
      <c r="A28" s="159" t="s">
        <v>102</v>
      </c>
      <c r="B28" s="159">
        <v>218</v>
      </c>
      <c r="C28" s="127"/>
      <c r="D28" s="127"/>
      <c r="E28" s="138">
        <v>2</v>
      </c>
      <c r="F28" s="139">
        <f>E28*G73</f>
        <v>231.8238993710692</v>
      </c>
      <c r="G28" s="139">
        <v>240</v>
      </c>
      <c r="H28" s="140">
        <f t="shared" si="5"/>
        <v>2880</v>
      </c>
      <c r="I28" s="163"/>
      <c r="J28" s="168">
        <f t="shared" si="4"/>
        <v>240</v>
      </c>
      <c r="K28" s="164"/>
      <c r="L28" s="141"/>
      <c r="M28" s="141"/>
      <c r="N28" s="127"/>
      <c r="O28" s="127"/>
      <c r="P28" s="142"/>
      <c r="Q28" s="36"/>
    </row>
    <row r="29" spans="1:17" ht="15.75">
      <c r="A29" s="36" t="s">
        <v>113</v>
      </c>
      <c r="B29" s="36">
        <v>2</v>
      </c>
      <c r="C29" s="127">
        <v>24</v>
      </c>
      <c r="D29" s="127">
        <f t="shared" si="1"/>
        <v>288</v>
      </c>
      <c r="E29" s="138">
        <v>3</v>
      </c>
      <c r="F29" s="139">
        <f>E29*G73</f>
        <v>347.7358490566038</v>
      </c>
      <c r="G29" s="139">
        <v>350</v>
      </c>
      <c r="H29" s="140">
        <f t="shared" si="5"/>
        <v>4200</v>
      </c>
      <c r="I29" s="163">
        <f t="shared" si="3"/>
        <v>852</v>
      </c>
      <c r="J29" s="168">
        <f t="shared" si="4"/>
        <v>421</v>
      </c>
      <c r="K29" s="164"/>
      <c r="L29" s="141"/>
      <c r="M29" s="141"/>
      <c r="N29" s="127"/>
      <c r="O29" s="127">
        <f>250*4</f>
        <v>1000</v>
      </c>
      <c r="P29" s="142">
        <f aca="true" t="shared" si="6" ref="P29:P40">SUM(K29:O29)</f>
        <v>1000</v>
      </c>
      <c r="Q29" s="36"/>
    </row>
    <row r="30" spans="1:17" ht="15.75">
      <c r="A30" s="36" t="s">
        <v>113</v>
      </c>
      <c r="B30" s="36">
        <v>5</v>
      </c>
      <c r="C30" s="127">
        <v>24</v>
      </c>
      <c r="D30" s="127">
        <f t="shared" si="1"/>
        <v>288</v>
      </c>
      <c r="E30" s="138">
        <v>3</v>
      </c>
      <c r="F30" s="139">
        <f>E30*G73</f>
        <v>347.7358490566038</v>
      </c>
      <c r="G30" s="139">
        <v>350</v>
      </c>
      <c r="H30" s="140">
        <f t="shared" si="5"/>
        <v>4200</v>
      </c>
      <c r="I30" s="163">
        <f t="shared" si="3"/>
        <v>852</v>
      </c>
      <c r="J30" s="168">
        <f t="shared" si="4"/>
        <v>421</v>
      </c>
      <c r="K30" s="164"/>
      <c r="L30" s="141"/>
      <c r="M30" s="141"/>
      <c r="N30" s="127"/>
      <c r="O30" s="127">
        <v>1000</v>
      </c>
      <c r="P30" s="142">
        <f t="shared" si="6"/>
        <v>1000</v>
      </c>
      <c r="Q30" s="36"/>
    </row>
    <row r="31" spans="1:17" ht="15.75">
      <c r="A31" s="36" t="s">
        <v>113</v>
      </c>
      <c r="B31" s="36">
        <v>10</v>
      </c>
      <c r="C31" s="127">
        <v>48</v>
      </c>
      <c r="D31" s="127">
        <f t="shared" si="1"/>
        <v>576</v>
      </c>
      <c r="E31" s="138">
        <v>5</v>
      </c>
      <c r="F31" s="139">
        <f>E31*G73</f>
        <v>579.559748427673</v>
      </c>
      <c r="G31" s="139">
        <v>580</v>
      </c>
      <c r="H31" s="140">
        <f t="shared" si="5"/>
        <v>6960</v>
      </c>
      <c r="I31" s="163">
        <f t="shared" si="3"/>
        <v>852</v>
      </c>
      <c r="J31" s="168">
        <f t="shared" si="4"/>
        <v>651</v>
      </c>
      <c r="K31" s="164"/>
      <c r="L31" s="141"/>
      <c r="M31" s="141">
        <v>3050</v>
      </c>
      <c r="N31" s="127"/>
      <c r="O31" s="127"/>
      <c r="P31" s="142">
        <f t="shared" si="6"/>
        <v>3050</v>
      </c>
      <c r="Q31" s="36"/>
    </row>
    <row r="32" spans="1:17" ht="15.75">
      <c r="A32" s="36" t="s">
        <v>113</v>
      </c>
      <c r="B32" s="36">
        <v>12</v>
      </c>
      <c r="C32" s="127">
        <v>24</v>
      </c>
      <c r="D32" s="127">
        <f t="shared" si="1"/>
        <v>288</v>
      </c>
      <c r="E32" s="138">
        <v>3</v>
      </c>
      <c r="F32" s="139">
        <f>E32*G73</f>
        <v>347.7358490566038</v>
      </c>
      <c r="G32" s="139">
        <v>350</v>
      </c>
      <c r="H32" s="140">
        <f t="shared" si="5"/>
        <v>4200</v>
      </c>
      <c r="I32" s="163">
        <f t="shared" si="3"/>
        <v>852</v>
      </c>
      <c r="J32" s="168">
        <f t="shared" si="4"/>
        <v>421</v>
      </c>
      <c r="K32" s="164"/>
      <c r="L32" s="141"/>
      <c r="M32" s="141">
        <v>900</v>
      </c>
      <c r="N32" s="127"/>
      <c r="O32" s="127"/>
      <c r="P32" s="142">
        <f t="shared" si="6"/>
        <v>900</v>
      </c>
      <c r="Q32" s="36"/>
    </row>
    <row r="33" spans="1:17" ht="15.75">
      <c r="A33" s="36" t="s">
        <v>113</v>
      </c>
      <c r="B33" s="36">
        <v>17</v>
      </c>
      <c r="C33" s="127">
        <v>36</v>
      </c>
      <c r="D33" s="127">
        <f t="shared" si="1"/>
        <v>432</v>
      </c>
      <c r="E33" s="138">
        <v>3</v>
      </c>
      <c r="F33" s="139">
        <f>E33*G73</f>
        <v>347.7358490566038</v>
      </c>
      <c r="G33" s="139">
        <v>350</v>
      </c>
      <c r="H33" s="140">
        <f t="shared" si="5"/>
        <v>4200</v>
      </c>
      <c r="I33" s="163">
        <f t="shared" si="3"/>
        <v>852</v>
      </c>
      <c r="J33" s="168">
        <f t="shared" si="4"/>
        <v>421</v>
      </c>
      <c r="K33" s="164"/>
      <c r="L33" s="141"/>
      <c r="M33" s="141">
        <v>2100</v>
      </c>
      <c r="N33" s="127"/>
      <c r="O33" s="127"/>
      <c r="P33" s="142">
        <f t="shared" si="6"/>
        <v>2100</v>
      </c>
      <c r="Q33" s="36"/>
    </row>
    <row r="34" spans="1:17" ht="15.75">
      <c r="A34" s="36" t="s">
        <v>113</v>
      </c>
      <c r="B34" s="36">
        <v>18</v>
      </c>
      <c r="C34" s="127">
        <v>42</v>
      </c>
      <c r="D34" s="127">
        <f t="shared" si="1"/>
        <v>504</v>
      </c>
      <c r="E34" s="138">
        <v>3</v>
      </c>
      <c r="F34" s="139">
        <f>E34*G73</f>
        <v>347.7358490566038</v>
      </c>
      <c r="G34" s="139">
        <v>350</v>
      </c>
      <c r="H34" s="140">
        <f t="shared" si="5"/>
        <v>4200</v>
      </c>
      <c r="I34" s="163">
        <f t="shared" si="3"/>
        <v>852</v>
      </c>
      <c r="J34" s="168">
        <f t="shared" si="4"/>
        <v>421</v>
      </c>
      <c r="K34" s="164"/>
      <c r="L34" s="141"/>
      <c r="M34" s="141"/>
      <c r="N34" s="127"/>
      <c r="O34" s="127">
        <v>900</v>
      </c>
      <c r="P34" s="142">
        <f t="shared" si="6"/>
        <v>900</v>
      </c>
      <c r="Q34" s="36"/>
    </row>
    <row r="35" spans="1:17" ht="15.75">
      <c r="A35" s="36" t="s">
        <v>113</v>
      </c>
      <c r="B35" s="36">
        <v>24</v>
      </c>
      <c r="C35" s="127">
        <v>60</v>
      </c>
      <c r="D35" s="127">
        <f t="shared" si="1"/>
        <v>720</v>
      </c>
      <c r="E35" s="138">
        <v>3</v>
      </c>
      <c r="F35" s="139">
        <f>E35*G73</f>
        <v>347.7358490566038</v>
      </c>
      <c r="G35" s="139">
        <v>350</v>
      </c>
      <c r="H35" s="140">
        <f t="shared" si="5"/>
        <v>4200</v>
      </c>
      <c r="I35" s="163">
        <f t="shared" si="3"/>
        <v>852</v>
      </c>
      <c r="J35" s="168">
        <f t="shared" si="4"/>
        <v>421</v>
      </c>
      <c r="K35" s="164"/>
      <c r="L35" s="141"/>
      <c r="M35" s="141">
        <v>1100</v>
      </c>
      <c r="N35" s="127"/>
      <c r="O35" s="127"/>
      <c r="P35" s="142">
        <f t="shared" si="6"/>
        <v>1100</v>
      </c>
      <c r="Q35" s="36"/>
    </row>
    <row r="36" spans="1:17" ht="15.75">
      <c r="A36" s="36" t="s">
        <v>113</v>
      </c>
      <c r="B36" s="36">
        <v>27</v>
      </c>
      <c r="C36" s="127">
        <v>24</v>
      </c>
      <c r="D36" s="127">
        <f t="shared" si="1"/>
        <v>288</v>
      </c>
      <c r="E36" s="138">
        <v>3</v>
      </c>
      <c r="F36" s="139">
        <f>E36*G73</f>
        <v>347.7358490566038</v>
      </c>
      <c r="G36" s="139">
        <v>350</v>
      </c>
      <c r="H36" s="140">
        <f t="shared" si="5"/>
        <v>4200</v>
      </c>
      <c r="I36" s="163">
        <f t="shared" si="3"/>
        <v>852</v>
      </c>
      <c r="J36" s="168">
        <f t="shared" si="4"/>
        <v>421</v>
      </c>
      <c r="K36" s="164"/>
      <c r="L36" s="141"/>
      <c r="M36" s="141">
        <v>1850</v>
      </c>
      <c r="N36" s="127">
        <f>450*4</f>
        <v>1800</v>
      </c>
      <c r="O36" s="127"/>
      <c r="P36" s="142">
        <f t="shared" si="6"/>
        <v>3650</v>
      </c>
      <c r="Q36" s="36"/>
    </row>
    <row r="37" spans="1:17" ht="15.75">
      <c r="A37" s="36" t="s">
        <v>113</v>
      </c>
      <c r="B37" s="36">
        <v>28</v>
      </c>
      <c r="C37" s="127">
        <v>24</v>
      </c>
      <c r="D37" s="127">
        <f t="shared" si="1"/>
        <v>288</v>
      </c>
      <c r="E37" s="138">
        <v>3</v>
      </c>
      <c r="F37" s="139">
        <f>E37*G73</f>
        <v>347.7358490566038</v>
      </c>
      <c r="G37" s="139">
        <v>350</v>
      </c>
      <c r="H37" s="140">
        <f t="shared" si="5"/>
        <v>4200</v>
      </c>
      <c r="I37" s="163">
        <f t="shared" si="3"/>
        <v>852</v>
      </c>
      <c r="J37" s="168">
        <f t="shared" si="4"/>
        <v>421</v>
      </c>
      <c r="K37" s="164"/>
      <c r="L37" s="141"/>
      <c r="M37" s="141">
        <v>950</v>
      </c>
      <c r="N37" s="127"/>
      <c r="O37" s="127"/>
      <c r="P37" s="142">
        <f t="shared" si="6"/>
        <v>950</v>
      </c>
      <c r="Q37" s="36"/>
    </row>
    <row r="38" spans="1:17" ht="15.75">
      <c r="A38" s="36" t="s">
        <v>113</v>
      </c>
      <c r="B38" s="36">
        <v>29</v>
      </c>
      <c r="C38" s="127">
        <v>24</v>
      </c>
      <c r="D38" s="127">
        <f t="shared" si="1"/>
        <v>288</v>
      </c>
      <c r="E38" s="138">
        <v>3</v>
      </c>
      <c r="F38" s="139">
        <f>E38*G73</f>
        <v>347.7358490566038</v>
      </c>
      <c r="G38" s="139">
        <v>350</v>
      </c>
      <c r="H38" s="140">
        <f t="shared" si="5"/>
        <v>4200</v>
      </c>
      <c r="I38" s="163">
        <f t="shared" si="3"/>
        <v>852</v>
      </c>
      <c r="J38" s="168">
        <f t="shared" si="4"/>
        <v>421</v>
      </c>
      <c r="K38" s="164"/>
      <c r="L38" s="141"/>
      <c r="M38" s="141">
        <v>900</v>
      </c>
      <c r="N38" s="127"/>
      <c r="O38" s="127"/>
      <c r="P38" s="142">
        <f t="shared" si="6"/>
        <v>900</v>
      </c>
      <c r="Q38" s="36"/>
    </row>
    <row r="39" spans="1:17" ht="15.75">
      <c r="A39" s="36" t="s">
        <v>113</v>
      </c>
      <c r="B39" s="36">
        <v>32</v>
      </c>
      <c r="C39" s="127">
        <v>24</v>
      </c>
      <c r="D39" s="127">
        <f t="shared" si="1"/>
        <v>288</v>
      </c>
      <c r="E39" s="138">
        <v>3</v>
      </c>
      <c r="F39" s="139">
        <f>E39*G73</f>
        <v>347.7358490566038</v>
      </c>
      <c r="G39" s="139">
        <v>350</v>
      </c>
      <c r="H39" s="140">
        <f t="shared" si="5"/>
        <v>4200</v>
      </c>
      <c r="I39" s="163">
        <f t="shared" si="3"/>
        <v>852</v>
      </c>
      <c r="J39" s="168">
        <f t="shared" si="4"/>
        <v>421</v>
      </c>
      <c r="K39" s="164"/>
      <c r="L39" s="141"/>
      <c r="M39" s="141">
        <v>600</v>
      </c>
      <c r="N39" s="127"/>
      <c r="O39" s="127">
        <v>600</v>
      </c>
      <c r="P39" s="142">
        <f t="shared" si="6"/>
        <v>1200</v>
      </c>
      <c r="Q39" s="36"/>
    </row>
    <row r="40" spans="1:17" ht="15.75">
      <c r="A40" s="36" t="s">
        <v>113</v>
      </c>
      <c r="B40" s="36">
        <v>33</v>
      </c>
      <c r="C40" s="127">
        <v>24</v>
      </c>
      <c r="D40" s="127">
        <f t="shared" si="1"/>
        <v>288</v>
      </c>
      <c r="E40" s="138">
        <v>3</v>
      </c>
      <c r="F40" s="139">
        <f>E40*G73</f>
        <v>347.7358490566038</v>
      </c>
      <c r="G40" s="139">
        <v>350</v>
      </c>
      <c r="H40" s="140">
        <f t="shared" si="5"/>
        <v>4200</v>
      </c>
      <c r="I40" s="163">
        <f t="shared" si="3"/>
        <v>852</v>
      </c>
      <c r="J40" s="168">
        <f t="shared" si="4"/>
        <v>421</v>
      </c>
      <c r="K40" s="164"/>
      <c r="L40" s="141"/>
      <c r="M40" s="141"/>
      <c r="N40" s="127"/>
      <c r="O40" s="127">
        <v>1000</v>
      </c>
      <c r="P40" s="142">
        <f t="shared" si="6"/>
        <v>1000</v>
      </c>
      <c r="Q40" s="36"/>
    </row>
    <row r="41" spans="1:17" ht="15.75">
      <c r="A41" s="36" t="s">
        <v>113</v>
      </c>
      <c r="B41" s="36">
        <v>46</v>
      </c>
      <c r="C41" s="127">
        <v>24</v>
      </c>
      <c r="D41" s="127">
        <f t="shared" si="1"/>
        <v>288</v>
      </c>
      <c r="E41" s="138"/>
      <c r="F41" s="139"/>
      <c r="G41" s="139"/>
      <c r="H41" s="140"/>
      <c r="I41" s="163"/>
      <c r="J41" s="168">
        <f t="shared" si="4"/>
        <v>0</v>
      </c>
      <c r="K41" s="164"/>
      <c r="L41" s="141"/>
      <c r="M41" s="141"/>
      <c r="N41" s="127"/>
      <c r="O41" s="127"/>
      <c r="P41" s="142"/>
      <c r="Q41" s="36"/>
    </row>
    <row r="42" spans="1:17" ht="15.75">
      <c r="A42" s="36" t="s">
        <v>113</v>
      </c>
      <c r="B42" s="36">
        <v>208</v>
      </c>
      <c r="C42" s="127">
        <v>24</v>
      </c>
      <c r="D42" s="127">
        <f>C42*12</f>
        <v>288</v>
      </c>
      <c r="E42" s="138"/>
      <c r="F42" s="139"/>
      <c r="G42" s="139"/>
      <c r="H42" s="140"/>
      <c r="I42" s="163"/>
      <c r="J42" s="168">
        <f t="shared" si="4"/>
        <v>0</v>
      </c>
      <c r="K42" s="164"/>
      <c r="L42" s="141"/>
      <c r="M42" s="141"/>
      <c r="N42" s="127"/>
      <c r="O42" s="127"/>
      <c r="P42" s="142"/>
      <c r="Q42" s="36"/>
    </row>
    <row r="43" spans="1:17" ht="15.75">
      <c r="A43" s="36" t="s">
        <v>113</v>
      </c>
      <c r="B43" s="36">
        <v>209</v>
      </c>
      <c r="C43" s="127">
        <v>48</v>
      </c>
      <c r="D43" s="127">
        <f t="shared" si="1"/>
        <v>576</v>
      </c>
      <c r="E43" s="127">
        <v>3</v>
      </c>
      <c r="F43" s="139">
        <v>346</v>
      </c>
      <c r="G43" s="139">
        <v>350</v>
      </c>
      <c r="H43" s="140">
        <f>G43*12</f>
        <v>4200</v>
      </c>
      <c r="I43" s="163"/>
      <c r="J43" s="168">
        <f t="shared" si="4"/>
        <v>350</v>
      </c>
      <c r="K43" s="164"/>
      <c r="L43" s="141"/>
      <c r="M43" s="141"/>
      <c r="N43" s="127"/>
      <c r="O43" s="127"/>
      <c r="P43" s="142">
        <v>0</v>
      </c>
      <c r="Q43" s="36"/>
    </row>
    <row r="44" spans="1:17" ht="15.75">
      <c r="A44" s="36" t="s">
        <v>65</v>
      </c>
      <c r="B44" s="36">
        <v>37</v>
      </c>
      <c r="C44" s="127">
        <v>48</v>
      </c>
      <c r="D44" s="127">
        <f t="shared" si="1"/>
        <v>576</v>
      </c>
      <c r="E44" s="138">
        <v>3</v>
      </c>
      <c r="F44" s="139">
        <f>E44*G73</f>
        <v>347.7358490566038</v>
      </c>
      <c r="G44" s="139">
        <v>350</v>
      </c>
      <c r="H44" s="140">
        <f>G44*12</f>
        <v>4200</v>
      </c>
      <c r="I44" s="163">
        <f t="shared" si="3"/>
        <v>852</v>
      </c>
      <c r="J44" s="168">
        <f t="shared" si="4"/>
        <v>421</v>
      </c>
      <c r="K44" s="164"/>
      <c r="L44" s="141"/>
      <c r="M44" s="141"/>
      <c r="N44" s="127">
        <f>700*4</f>
        <v>2800</v>
      </c>
      <c r="O44" s="127">
        <f>(280+280)*4</f>
        <v>2240</v>
      </c>
      <c r="P44" s="142">
        <f aca="true" t="shared" si="7" ref="P44:P52">SUM(K44:O44)</f>
        <v>5040</v>
      </c>
      <c r="Q44" s="36"/>
    </row>
    <row r="45" spans="1:17" ht="15.75">
      <c r="A45" s="36" t="s">
        <v>103</v>
      </c>
      <c r="B45" s="36">
        <v>39</v>
      </c>
      <c r="C45" s="127">
        <v>48</v>
      </c>
      <c r="D45" s="127">
        <f t="shared" si="1"/>
        <v>576</v>
      </c>
      <c r="E45" s="138">
        <v>3</v>
      </c>
      <c r="F45" s="139">
        <f>E45*G73</f>
        <v>347.7358490566038</v>
      </c>
      <c r="G45" s="139">
        <v>350</v>
      </c>
      <c r="H45" s="140">
        <f>G45*12</f>
        <v>4200</v>
      </c>
      <c r="I45" s="163">
        <f t="shared" si="3"/>
        <v>852</v>
      </c>
      <c r="J45" s="168">
        <f t="shared" si="4"/>
        <v>421</v>
      </c>
      <c r="K45" s="164"/>
      <c r="L45" s="141"/>
      <c r="M45" s="141"/>
      <c r="N45" s="127"/>
      <c r="O45" s="127">
        <v>900</v>
      </c>
      <c r="P45" s="142">
        <f t="shared" si="7"/>
        <v>900</v>
      </c>
      <c r="Q45" s="36"/>
    </row>
    <row r="46" spans="1:17" ht="15.75">
      <c r="A46" s="36" t="s">
        <v>104</v>
      </c>
      <c r="B46" s="36">
        <v>40</v>
      </c>
      <c r="C46" s="127">
        <v>24</v>
      </c>
      <c r="D46" s="127">
        <f t="shared" si="1"/>
        <v>288</v>
      </c>
      <c r="E46" s="138">
        <v>3</v>
      </c>
      <c r="F46" s="139">
        <f>E46*G73</f>
        <v>347.7358490566038</v>
      </c>
      <c r="G46" s="139">
        <v>350</v>
      </c>
      <c r="H46" s="140">
        <f>G46*12</f>
        <v>4200</v>
      </c>
      <c r="I46" s="163">
        <f t="shared" si="3"/>
        <v>852</v>
      </c>
      <c r="J46" s="168">
        <f t="shared" si="4"/>
        <v>421</v>
      </c>
      <c r="K46" s="164"/>
      <c r="L46" s="141"/>
      <c r="M46" s="141"/>
      <c r="N46" s="127"/>
      <c r="O46" s="127">
        <v>900</v>
      </c>
      <c r="P46" s="142">
        <f t="shared" si="7"/>
        <v>900</v>
      </c>
      <c r="Q46" s="36"/>
    </row>
    <row r="47" spans="1:17" ht="15.75">
      <c r="A47" s="36" t="s">
        <v>105</v>
      </c>
      <c r="B47" s="36">
        <v>51</v>
      </c>
      <c r="C47" s="127">
        <v>36</v>
      </c>
      <c r="D47" s="127">
        <f t="shared" si="1"/>
        <v>432</v>
      </c>
      <c r="E47" s="138">
        <v>6</v>
      </c>
      <c r="F47" s="139">
        <f>E47*G73</f>
        <v>695.4716981132076</v>
      </c>
      <c r="G47" s="139">
        <v>700</v>
      </c>
      <c r="H47" s="140">
        <f aca="true" t="shared" si="8" ref="H47:H55">G47*12</f>
        <v>8400</v>
      </c>
      <c r="I47" s="163">
        <f t="shared" si="3"/>
        <v>852</v>
      </c>
      <c r="J47" s="168">
        <f t="shared" si="4"/>
        <v>771</v>
      </c>
      <c r="K47" s="164"/>
      <c r="L47" s="141"/>
      <c r="M47" s="141">
        <v>2750</v>
      </c>
      <c r="N47" s="127"/>
      <c r="O47" s="127">
        <v>90</v>
      </c>
      <c r="P47" s="142">
        <f t="shared" si="7"/>
        <v>2840</v>
      </c>
      <c r="Q47" s="36"/>
    </row>
    <row r="48" spans="1:17" ht="15.75">
      <c r="A48" s="36" t="s">
        <v>105</v>
      </c>
      <c r="B48" s="36">
        <v>55</v>
      </c>
      <c r="C48" s="127">
        <v>24</v>
      </c>
      <c r="D48" s="127">
        <f t="shared" si="1"/>
        <v>288</v>
      </c>
      <c r="E48" s="138">
        <v>3</v>
      </c>
      <c r="F48" s="139">
        <f>E48*G73</f>
        <v>347.7358490566038</v>
      </c>
      <c r="G48" s="139">
        <v>350</v>
      </c>
      <c r="H48" s="140">
        <f t="shared" si="8"/>
        <v>4200</v>
      </c>
      <c r="I48" s="163">
        <f t="shared" si="3"/>
        <v>852</v>
      </c>
      <c r="J48" s="168">
        <f t="shared" si="4"/>
        <v>421</v>
      </c>
      <c r="K48" s="164"/>
      <c r="L48" s="141"/>
      <c r="M48" s="141"/>
      <c r="N48" s="127"/>
      <c r="O48" s="127">
        <v>2500</v>
      </c>
      <c r="P48" s="142">
        <f t="shared" si="7"/>
        <v>2500</v>
      </c>
      <c r="Q48" s="36"/>
    </row>
    <row r="49" spans="1:17" ht="15.75">
      <c r="A49" s="36" t="s">
        <v>105</v>
      </c>
      <c r="B49" s="36">
        <v>56</v>
      </c>
      <c r="C49" s="127">
        <v>24</v>
      </c>
      <c r="D49" s="127">
        <f t="shared" si="1"/>
        <v>288</v>
      </c>
      <c r="E49" s="138">
        <v>3</v>
      </c>
      <c r="F49" s="139">
        <f>E49*G73</f>
        <v>347.7358490566038</v>
      </c>
      <c r="G49" s="139">
        <v>350</v>
      </c>
      <c r="H49" s="140">
        <f t="shared" si="8"/>
        <v>4200</v>
      </c>
      <c r="I49" s="163">
        <f t="shared" si="3"/>
        <v>852</v>
      </c>
      <c r="J49" s="168">
        <f t="shared" si="4"/>
        <v>421</v>
      </c>
      <c r="K49" s="164"/>
      <c r="L49" s="141"/>
      <c r="M49" s="141">
        <v>1700</v>
      </c>
      <c r="N49" s="127"/>
      <c r="O49" s="127"/>
      <c r="P49" s="142">
        <f t="shared" si="7"/>
        <v>1700</v>
      </c>
      <c r="Q49" s="36"/>
    </row>
    <row r="50" spans="1:17" ht="15.75">
      <c r="A50" s="36" t="s">
        <v>105</v>
      </c>
      <c r="B50" s="36">
        <v>61</v>
      </c>
      <c r="C50" s="127">
        <v>24</v>
      </c>
      <c r="D50" s="127">
        <f t="shared" si="1"/>
        <v>288</v>
      </c>
      <c r="E50" s="138">
        <v>3</v>
      </c>
      <c r="F50" s="139">
        <f>E50*G73</f>
        <v>347.7358490566038</v>
      </c>
      <c r="G50" s="139">
        <v>350</v>
      </c>
      <c r="H50" s="140">
        <f t="shared" si="8"/>
        <v>4200</v>
      </c>
      <c r="I50" s="163">
        <f t="shared" si="3"/>
        <v>852</v>
      </c>
      <c r="J50" s="168">
        <f t="shared" si="4"/>
        <v>421</v>
      </c>
      <c r="K50" s="164"/>
      <c r="L50" s="141"/>
      <c r="M50" s="141">
        <v>2050</v>
      </c>
      <c r="N50" s="127"/>
      <c r="O50" s="127"/>
      <c r="P50" s="142">
        <f t="shared" si="7"/>
        <v>2050</v>
      </c>
      <c r="Q50" s="36"/>
    </row>
    <row r="51" spans="1:17" ht="15.75">
      <c r="A51" s="36" t="s">
        <v>105</v>
      </c>
      <c r="B51" s="36">
        <v>62</v>
      </c>
      <c r="C51" s="127">
        <v>36</v>
      </c>
      <c r="D51" s="127">
        <f t="shared" si="1"/>
        <v>432</v>
      </c>
      <c r="E51" s="138">
        <v>3</v>
      </c>
      <c r="F51" s="139">
        <f>E51*G73</f>
        <v>347.7358490566038</v>
      </c>
      <c r="G51" s="139">
        <v>350</v>
      </c>
      <c r="H51" s="140">
        <f t="shared" si="8"/>
        <v>4200</v>
      </c>
      <c r="I51" s="163">
        <f t="shared" si="3"/>
        <v>852</v>
      </c>
      <c r="J51" s="168">
        <f t="shared" si="4"/>
        <v>421</v>
      </c>
      <c r="K51" s="164"/>
      <c r="L51" s="141"/>
      <c r="M51" s="141">
        <v>1100</v>
      </c>
      <c r="N51" s="127"/>
      <c r="O51" s="127"/>
      <c r="P51" s="142">
        <f t="shared" si="7"/>
        <v>1100</v>
      </c>
      <c r="Q51" s="36"/>
    </row>
    <row r="52" spans="1:17" ht="15.75">
      <c r="A52" s="36" t="s">
        <v>105</v>
      </c>
      <c r="B52" s="36">
        <v>65</v>
      </c>
      <c r="C52" s="127">
        <v>24</v>
      </c>
      <c r="D52" s="127">
        <f t="shared" si="1"/>
        <v>288</v>
      </c>
      <c r="E52" s="138">
        <v>3</v>
      </c>
      <c r="F52" s="139">
        <f>E52*G73</f>
        <v>347.7358490566038</v>
      </c>
      <c r="G52" s="139">
        <v>350</v>
      </c>
      <c r="H52" s="140">
        <f t="shared" si="8"/>
        <v>4200</v>
      </c>
      <c r="I52" s="163">
        <f t="shared" si="3"/>
        <v>852</v>
      </c>
      <c r="J52" s="168">
        <f t="shared" si="4"/>
        <v>421</v>
      </c>
      <c r="K52" s="164"/>
      <c r="L52" s="141"/>
      <c r="M52" s="141"/>
      <c r="N52" s="127"/>
      <c r="O52" s="127">
        <v>1000</v>
      </c>
      <c r="P52" s="142">
        <f t="shared" si="7"/>
        <v>1000</v>
      </c>
      <c r="Q52" s="36"/>
    </row>
    <row r="53" spans="1:17" ht="15.75">
      <c r="A53" s="36" t="s">
        <v>105</v>
      </c>
      <c r="B53" s="36">
        <v>305</v>
      </c>
      <c r="C53" s="127">
        <v>36</v>
      </c>
      <c r="D53" s="127">
        <f t="shared" si="1"/>
        <v>432</v>
      </c>
      <c r="E53" s="127">
        <v>4</v>
      </c>
      <c r="F53" s="139">
        <f>E53*G73</f>
        <v>463.6477987421384</v>
      </c>
      <c r="G53" s="139">
        <v>480</v>
      </c>
      <c r="H53" s="140">
        <f t="shared" si="8"/>
        <v>5760</v>
      </c>
      <c r="I53" s="163"/>
      <c r="J53" s="168">
        <f t="shared" si="4"/>
        <v>480</v>
      </c>
      <c r="K53" s="164"/>
      <c r="L53" s="141"/>
      <c r="M53" s="141"/>
      <c r="N53" s="127"/>
      <c r="O53" s="127"/>
      <c r="P53" s="142">
        <v>0</v>
      </c>
      <c r="Q53" s="36"/>
    </row>
    <row r="54" spans="1:17" ht="15.75">
      <c r="A54" s="36" t="s">
        <v>106</v>
      </c>
      <c r="B54" s="36">
        <v>90</v>
      </c>
      <c r="C54" s="127">
        <v>168</v>
      </c>
      <c r="D54" s="127">
        <f t="shared" si="1"/>
        <v>2016</v>
      </c>
      <c r="E54" s="138">
        <v>9</v>
      </c>
      <c r="F54" s="139">
        <f>E54*G73</f>
        <v>1043.2075471698113</v>
      </c>
      <c r="G54" s="139">
        <v>1050</v>
      </c>
      <c r="H54" s="140">
        <f t="shared" si="8"/>
        <v>12600</v>
      </c>
      <c r="I54" s="163">
        <f t="shared" si="3"/>
        <v>852</v>
      </c>
      <c r="J54" s="168">
        <f t="shared" si="4"/>
        <v>1121</v>
      </c>
      <c r="K54" s="164"/>
      <c r="L54" s="141"/>
      <c r="M54" s="141"/>
      <c r="N54" s="127">
        <f>800*4</f>
        <v>3200</v>
      </c>
      <c r="O54" s="127"/>
      <c r="P54" s="142">
        <f>SUM(K54:O54)</f>
        <v>3200</v>
      </c>
      <c r="Q54" s="36"/>
    </row>
    <row r="55" spans="1:17" ht="15.75">
      <c r="A55" s="36" t="s">
        <v>107</v>
      </c>
      <c r="B55" s="36">
        <v>47</v>
      </c>
      <c r="C55" s="127">
        <v>24</v>
      </c>
      <c r="D55" s="127">
        <f t="shared" si="1"/>
        <v>288</v>
      </c>
      <c r="E55" s="138"/>
      <c r="F55" s="139"/>
      <c r="G55" s="141">
        <v>350</v>
      </c>
      <c r="H55" s="140">
        <f t="shared" si="8"/>
        <v>4200</v>
      </c>
      <c r="I55" s="163">
        <f t="shared" si="3"/>
        <v>852</v>
      </c>
      <c r="J55" s="168">
        <f t="shared" si="4"/>
        <v>421</v>
      </c>
      <c r="K55" s="164"/>
      <c r="L55" s="141"/>
      <c r="M55" s="141"/>
      <c r="N55" s="127"/>
      <c r="O55" s="127"/>
      <c r="P55" s="142">
        <v>0</v>
      </c>
      <c r="Q55" s="36"/>
    </row>
    <row r="56" spans="1:17" ht="15.75">
      <c r="A56" s="36" t="s">
        <v>108</v>
      </c>
      <c r="B56" s="36">
        <v>380</v>
      </c>
      <c r="C56" s="127">
        <v>84</v>
      </c>
      <c r="D56" s="127">
        <f t="shared" si="1"/>
        <v>1008</v>
      </c>
      <c r="E56" s="36"/>
      <c r="F56" s="36"/>
      <c r="G56" s="36"/>
      <c r="H56" s="36"/>
      <c r="I56" s="163"/>
      <c r="J56" s="168">
        <f t="shared" si="4"/>
        <v>0</v>
      </c>
      <c r="K56" s="165"/>
      <c r="L56" s="36"/>
      <c r="M56" s="36"/>
      <c r="N56" s="36"/>
      <c r="O56" s="36"/>
      <c r="P56" s="36"/>
      <c r="Q56" s="36"/>
    </row>
    <row r="57" spans="1:17" ht="15.75">
      <c r="A57" s="36" t="s">
        <v>108</v>
      </c>
      <c r="B57" s="36">
        <v>381</v>
      </c>
      <c r="C57" s="127">
        <v>134</v>
      </c>
      <c r="D57" s="127">
        <f t="shared" si="1"/>
        <v>1608</v>
      </c>
      <c r="E57" s="127">
        <v>1</v>
      </c>
      <c r="F57" s="139">
        <f>E57*G73</f>
        <v>115.9119496855346</v>
      </c>
      <c r="G57" s="139">
        <v>120</v>
      </c>
      <c r="H57" s="140">
        <f aca="true" t="shared" si="9" ref="H57:H64">G57*12</f>
        <v>1440</v>
      </c>
      <c r="I57" s="163"/>
      <c r="J57" s="168">
        <f t="shared" si="4"/>
        <v>120</v>
      </c>
      <c r="K57" s="164"/>
      <c r="L57" s="141"/>
      <c r="M57" s="141"/>
      <c r="N57" s="127"/>
      <c r="O57" s="127"/>
      <c r="P57" s="142">
        <v>0</v>
      </c>
      <c r="Q57" s="36"/>
    </row>
    <row r="58" spans="1:17" ht="15.75">
      <c r="A58" s="36" t="s">
        <v>137</v>
      </c>
      <c r="B58" s="36">
        <v>84</v>
      </c>
      <c r="C58" s="127"/>
      <c r="D58" s="127"/>
      <c r="E58" s="127"/>
      <c r="F58" s="139"/>
      <c r="G58" s="139"/>
      <c r="H58" s="140">
        <f t="shared" si="9"/>
        <v>0</v>
      </c>
      <c r="I58" s="163">
        <f t="shared" si="3"/>
        <v>852</v>
      </c>
      <c r="J58" s="168">
        <f t="shared" si="4"/>
        <v>71</v>
      </c>
      <c r="K58" s="164"/>
      <c r="L58" s="141"/>
      <c r="M58" s="141"/>
      <c r="N58" s="127"/>
      <c r="O58" s="127"/>
      <c r="P58" s="142">
        <f aca="true" t="shared" si="10" ref="P58:P64">SUM(K58:O58)</f>
        <v>0</v>
      </c>
      <c r="Q58" s="36"/>
    </row>
    <row r="59" spans="1:17" ht="15.75">
      <c r="A59" s="36" t="s">
        <v>137</v>
      </c>
      <c r="B59" s="36">
        <v>85</v>
      </c>
      <c r="C59" s="127"/>
      <c r="D59" s="127"/>
      <c r="E59" s="127"/>
      <c r="F59" s="139"/>
      <c r="G59" s="139"/>
      <c r="H59" s="140">
        <f t="shared" si="9"/>
        <v>0</v>
      </c>
      <c r="I59" s="163">
        <f t="shared" si="3"/>
        <v>852</v>
      </c>
      <c r="J59" s="168">
        <f t="shared" si="4"/>
        <v>71</v>
      </c>
      <c r="K59" s="164"/>
      <c r="L59" s="141"/>
      <c r="M59" s="141"/>
      <c r="N59" s="127"/>
      <c r="O59" s="127"/>
      <c r="P59" s="142">
        <f t="shared" si="10"/>
        <v>0</v>
      </c>
      <c r="Q59" s="36"/>
    </row>
    <row r="60" spans="1:17" ht="15.75">
      <c r="A60" s="36" t="s">
        <v>137</v>
      </c>
      <c r="B60" s="36">
        <v>86</v>
      </c>
      <c r="C60" s="127"/>
      <c r="D60" s="127"/>
      <c r="E60" s="127"/>
      <c r="F60" s="139"/>
      <c r="G60" s="139"/>
      <c r="H60" s="140">
        <f t="shared" si="9"/>
        <v>0</v>
      </c>
      <c r="I60" s="163">
        <f t="shared" si="3"/>
        <v>852</v>
      </c>
      <c r="J60" s="168">
        <f t="shared" si="4"/>
        <v>71</v>
      </c>
      <c r="K60" s="164"/>
      <c r="L60" s="141"/>
      <c r="M60" s="141">
        <v>900</v>
      </c>
      <c r="N60" s="127"/>
      <c r="O60" s="127"/>
      <c r="P60" s="142">
        <f t="shared" si="10"/>
        <v>900</v>
      </c>
      <c r="Q60" s="36"/>
    </row>
    <row r="61" spans="1:17" ht="15.75">
      <c r="A61" s="36" t="s">
        <v>137</v>
      </c>
      <c r="B61" s="36">
        <v>87</v>
      </c>
      <c r="C61" s="127"/>
      <c r="D61" s="127"/>
      <c r="E61" s="127"/>
      <c r="F61" s="139"/>
      <c r="G61" s="139"/>
      <c r="H61" s="140">
        <f t="shared" si="9"/>
        <v>0</v>
      </c>
      <c r="I61" s="163">
        <f t="shared" si="3"/>
        <v>852</v>
      </c>
      <c r="J61" s="168">
        <f t="shared" si="4"/>
        <v>71</v>
      </c>
      <c r="K61" s="164"/>
      <c r="L61" s="141"/>
      <c r="M61" s="141"/>
      <c r="N61" s="127"/>
      <c r="O61" s="127"/>
      <c r="P61" s="142">
        <f t="shared" si="10"/>
        <v>0</v>
      </c>
      <c r="Q61" s="36"/>
    </row>
    <row r="62" spans="1:17" ht="15.75">
      <c r="A62" s="36" t="s">
        <v>137</v>
      </c>
      <c r="B62" s="36">
        <v>88</v>
      </c>
      <c r="C62" s="127"/>
      <c r="D62" s="127"/>
      <c r="E62" s="127"/>
      <c r="F62" s="139"/>
      <c r="G62" s="139"/>
      <c r="H62" s="140">
        <f t="shared" si="9"/>
        <v>0</v>
      </c>
      <c r="I62" s="163">
        <f t="shared" si="3"/>
        <v>852</v>
      </c>
      <c r="J62" s="168">
        <f t="shared" si="4"/>
        <v>71</v>
      </c>
      <c r="K62" s="164"/>
      <c r="L62" s="141"/>
      <c r="M62" s="141">
        <v>2050</v>
      </c>
      <c r="N62" s="127"/>
      <c r="O62" s="127"/>
      <c r="P62" s="142">
        <f t="shared" si="10"/>
        <v>2050</v>
      </c>
      <c r="Q62" s="36"/>
    </row>
    <row r="63" spans="1:17" ht="15.75">
      <c r="A63" s="36" t="s">
        <v>111</v>
      </c>
      <c r="B63" s="36">
        <v>104</v>
      </c>
      <c r="C63" s="127"/>
      <c r="D63" s="127"/>
      <c r="E63" s="143">
        <v>24</v>
      </c>
      <c r="F63" s="144">
        <f>E63*G73</f>
        <v>2781.8867924528304</v>
      </c>
      <c r="G63" s="144">
        <v>2770</v>
      </c>
      <c r="H63" s="145">
        <f t="shared" si="9"/>
        <v>33240</v>
      </c>
      <c r="I63" s="163"/>
      <c r="J63" s="168">
        <f t="shared" si="4"/>
        <v>2770</v>
      </c>
      <c r="K63" s="164">
        <f>2590*4</f>
        <v>10360</v>
      </c>
      <c r="L63" s="141"/>
      <c r="M63" s="141">
        <v>8100</v>
      </c>
      <c r="N63" s="127"/>
      <c r="O63" s="127"/>
      <c r="P63" s="142">
        <f t="shared" si="10"/>
        <v>18460</v>
      </c>
      <c r="Q63" s="36" t="s">
        <v>129</v>
      </c>
    </row>
    <row r="64" spans="1:17" ht="16.5" thickBot="1">
      <c r="A64" s="36" t="s">
        <v>111</v>
      </c>
      <c r="B64" s="36">
        <v>104</v>
      </c>
      <c r="C64" s="127"/>
      <c r="D64" s="127"/>
      <c r="E64" s="143">
        <v>3</v>
      </c>
      <c r="F64" s="144">
        <f>E64*G73</f>
        <v>347.7358490566038</v>
      </c>
      <c r="G64" s="144">
        <v>350</v>
      </c>
      <c r="H64" s="145">
        <f t="shared" si="9"/>
        <v>4200</v>
      </c>
      <c r="I64" s="163"/>
      <c r="J64" s="169">
        <f t="shared" si="4"/>
        <v>350</v>
      </c>
      <c r="K64" s="164"/>
      <c r="L64" s="141"/>
      <c r="M64" s="141">
        <v>5650</v>
      </c>
      <c r="N64" s="127"/>
      <c r="O64" s="127"/>
      <c r="P64" s="142">
        <f t="shared" si="10"/>
        <v>5650</v>
      </c>
      <c r="Q64" s="36" t="s">
        <v>129</v>
      </c>
    </row>
    <row r="66" spans="2:17" ht="15.75">
      <c r="B66" t="s">
        <v>109</v>
      </c>
      <c r="D66" s="5">
        <f>SUM(D4:D13,D15:D25,D29:D41,D44,D45,D46,D47:D52,D54,D55)</f>
        <v>17352</v>
      </c>
      <c r="E66" s="149">
        <f>SUM(E4:E65)</f>
        <v>159</v>
      </c>
      <c r="F66" s="149">
        <f>SUM(F4:F65)</f>
        <v>18426.528301886796</v>
      </c>
      <c r="G66" s="149">
        <f>SUM(G4:G65)</f>
        <v>20403.333333333336</v>
      </c>
      <c r="H66" s="149">
        <f>SUM(H4:H65)</f>
        <v>244840</v>
      </c>
      <c r="I66" s="149">
        <f>SUM(I4:I65)</f>
        <v>39192</v>
      </c>
      <c r="J66" s="149">
        <f>SUM(J4:J64)</f>
        <v>23669.333333333336</v>
      </c>
      <c r="K66" s="149">
        <f aca="true" t="shared" si="11" ref="K66:P66">SUM(K4:K27)</f>
        <v>0</v>
      </c>
      <c r="L66" s="149">
        <f t="shared" si="11"/>
        <v>1100</v>
      </c>
      <c r="M66" s="149">
        <f t="shared" si="11"/>
        <v>9100</v>
      </c>
      <c r="N66" s="149">
        <f t="shared" si="11"/>
        <v>0</v>
      </c>
      <c r="O66" s="149">
        <f t="shared" si="11"/>
        <v>5900</v>
      </c>
      <c r="P66" s="149">
        <f t="shared" si="11"/>
        <v>16100</v>
      </c>
      <c r="Q66" s="148"/>
    </row>
    <row r="67" spans="2:17" ht="30.75" thickBot="1">
      <c r="B67" t="s">
        <v>110</v>
      </c>
      <c r="D67" s="5">
        <f>SUM(D14,D26:D28,D42:D43,D53,D56:D57)</f>
        <v>4908</v>
      </c>
      <c r="E67" s="150"/>
      <c r="F67" s="150">
        <f>F27*4</f>
        <v>1384</v>
      </c>
      <c r="G67" s="150"/>
      <c r="H67" s="150"/>
      <c r="I67" s="150"/>
      <c r="J67" s="150"/>
      <c r="K67" s="151" t="s">
        <v>130</v>
      </c>
      <c r="L67" s="151" t="s">
        <v>131</v>
      </c>
      <c r="M67" s="151" t="s">
        <v>131</v>
      </c>
      <c r="N67" s="151" t="s">
        <v>131</v>
      </c>
      <c r="O67" s="151"/>
      <c r="P67" s="126"/>
      <c r="Q67" s="126"/>
    </row>
    <row r="68" spans="2:17" ht="19.5" thickBot="1">
      <c r="B68" s="128" t="s">
        <v>111</v>
      </c>
      <c r="C68" s="129"/>
      <c r="D68" s="129">
        <v>0</v>
      </c>
      <c r="E68" s="152" t="s">
        <v>132</v>
      </c>
      <c r="F68" s="153"/>
      <c r="G68" s="153"/>
      <c r="H68" s="154">
        <f>H66-H63-H64</f>
        <v>207400</v>
      </c>
      <c r="I68" s="150"/>
      <c r="J68" s="150"/>
      <c r="K68" s="151"/>
      <c r="L68" s="151"/>
      <c r="M68" s="151"/>
      <c r="N68" s="151"/>
      <c r="O68" s="151"/>
      <c r="P68" s="151"/>
      <c r="Q68" s="126"/>
    </row>
    <row r="69" spans="4:17" ht="15.75">
      <c r="D69" s="5">
        <f>SUM(D66:D68)</f>
        <v>22260</v>
      </c>
      <c r="E69" s="130"/>
      <c r="F69" s="130"/>
      <c r="G69" s="130"/>
      <c r="H69" s="130"/>
      <c r="I69" s="150"/>
      <c r="J69" s="150"/>
      <c r="K69" s="151"/>
      <c r="L69" s="151"/>
      <c r="M69" s="151"/>
      <c r="N69" s="151"/>
      <c r="O69" s="151"/>
      <c r="P69" s="151"/>
      <c r="Q69" s="126"/>
    </row>
    <row r="70" spans="5:17" ht="15.75">
      <c r="E70" s="126" t="s">
        <v>133</v>
      </c>
      <c r="F70" s="150"/>
      <c r="G70" s="150"/>
      <c r="H70" s="150">
        <f>H66/12</f>
        <v>20403.333333333332</v>
      </c>
      <c r="I70" s="150"/>
      <c r="J70" s="150"/>
      <c r="K70" s="151"/>
      <c r="L70" s="151"/>
      <c r="M70" s="151"/>
      <c r="N70" s="151"/>
      <c r="O70" s="151"/>
      <c r="P70" s="151"/>
      <c r="Q70" s="126"/>
    </row>
    <row r="71" spans="5:17" ht="15.75">
      <c r="E71" s="126" t="s">
        <v>134</v>
      </c>
      <c r="F71" s="150"/>
      <c r="G71" s="150"/>
      <c r="H71" s="150">
        <f>SUM(H4:H13,H15:H25,H29:H41,H44:H52,H54:H55,H58:H62)</f>
        <v>188920</v>
      </c>
      <c r="I71" s="150"/>
      <c r="J71" s="150"/>
      <c r="K71" s="150"/>
      <c r="L71" s="150"/>
      <c r="M71" s="150"/>
      <c r="N71" s="150"/>
      <c r="O71" s="150"/>
      <c r="P71" s="150"/>
      <c r="Q71" s="126"/>
    </row>
    <row r="72" spans="5:17" ht="15.75">
      <c r="E72" s="126" t="s">
        <v>135</v>
      </c>
      <c r="F72" s="150"/>
      <c r="G72" s="150"/>
      <c r="H72" s="150">
        <f>SUM(H56:H57,H53,H42:H43,H26:H28,H14)</f>
        <v>18480</v>
      </c>
      <c r="I72" s="150"/>
      <c r="J72" s="150"/>
      <c r="K72" s="150"/>
      <c r="L72" s="150"/>
      <c r="M72" s="150"/>
      <c r="N72" s="150"/>
      <c r="O72" s="150"/>
      <c r="P72" s="150"/>
      <c r="Q72" s="126"/>
    </row>
    <row r="73" spans="5:17" ht="15.75">
      <c r="E73" s="155" t="s">
        <v>136</v>
      </c>
      <c r="F73" s="156">
        <v>18430</v>
      </c>
      <c r="G73" s="157">
        <f>F73/E66</f>
        <v>115.9119496855346</v>
      </c>
      <c r="H73" s="146"/>
      <c r="K73" s="147"/>
      <c r="L73" s="147"/>
      <c r="M73" s="147"/>
      <c r="Q73" s="126"/>
    </row>
    <row r="74" spans="6:17" ht="15.75">
      <c r="F74" s="5"/>
      <c r="G74" s="132">
        <f>G73*3</f>
        <v>347.7358490566038</v>
      </c>
      <c r="H74" s="146"/>
      <c r="K74" s="147"/>
      <c r="L74" s="147"/>
      <c r="M74" s="147"/>
      <c r="Q74" s="126"/>
    </row>
  </sheetData>
  <sheetProtection/>
  <mergeCells count="4">
    <mergeCell ref="A1:D1"/>
    <mergeCell ref="E2:H2"/>
    <mergeCell ref="K2:Q2"/>
    <mergeCell ref="B2:D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T602"/>
  <sheetViews>
    <sheetView showZeros="0" tabSelected="1" zoomScale="80" zoomScaleNormal="80" zoomScalePageLayoutView="0" workbookViewId="0" topLeftCell="D1">
      <pane ySplit="1" topLeftCell="A2" activePane="bottomLeft" state="frozen"/>
      <selection pane="topLeft" activeCell="D1" sqref="D1"/>
      <selection pane="bottomLeft" activeCell="Q2" sqref="Q2"/>
    </sheetView>
  </sheetViews>
  <sheetFormatPr defaultColWidth="9.00390625" defaultRowHeight="15.75"/>
  <cols>
    <col min="1" max="1" width="6.50390625" style="376" customWidth="1"/>
    <col min="2" max="2" width="9.25390625" style="376" hidden="1" customWidth="1"/>
    <col min="3" max="3" width="4.875" style="376" hidden="1" customWidth="1"/>
    <col min="4" max="4" width="32.50390625" style="394" customWidth="1"/>
    <col min="5" max="5" width="9.25390625" style="376" bestFit="1" customWidth="1"/>
    <col min="6" max="6" width="10.875" style="376" customWidth="1"/>
    <col min="7" max="7" width="9.25390625" style="376" bestFit="1" customWidth="1"/>
    <col min="8" max="8" width="10.125" style="376" bestFit="1" customWidth="1"/>
    <col min="9" max="9" width="9.125" style="376" bestFit="1" customWidth="1"/>
    <col min="10" max="12" width="9.50390625" style="376" bestFit="1" customWidth="1"/>
    <col min="13" max="13" width="10.00390625" style="376" bestFit="1" customWidth="1"/>
    <col min="14" max="15" width="9.00390625" style="376" bestFit="1" customWidth="1"/>
    <col min="16" max="16" width="9.125" style="376" bestFit="1" customWidth="1"/>
    <col min="17" max="17" width="10.625" style="405" bestFit="1" customWidth="1"/>
    <col min="18" max="18" width="10.625" style="376" bestFit="1" customWidth="1"/>
    <col min="19" max="19" width="6.375" style="551" bestFit="1" customWidth="1"/>
    <col min="20" max="20" width="29.375" style="394" customWidth="1"/>
    <col min="21" max="16384" width="11.00390625" style="376" customWidth="1"/>
  </cols>
  <sheetData>
    <row r="1" spans="1:20" s="394" customFormat="1" ht="30">
      <c r="A1" s="367"/>
      <c r="B1" s="367">
        <v>98</v>
      </c>
      <c r="C1" s="367"/>
      <c r="D1" s="367" t="s">
        <v>286</v>
      </c>
      <c r="E1" s="367" t="s">
        <v>287</v>
      </c>
      <c r="F1" s="367" t="s">
        <v>288</v>
      </c>
      <c r="G1" s="367" t="s">
        <v>290</v>
      </c>
      <c r="H1" s="367" t="s">
        <v>289</v>
      </c>
      <c r="I1" s="367" t="s">
        <v>291</v>
      </c>
      <c r="J1" s="367" t="s">
        <v>292</v>
      </c>
      <c r="K1" s="367" t="s">
        <v>293</v>
      </c>
      <c r="L1" s="367" t="s">
        <v>294</v>
      </c>
      <c r="M1" s="367" t="s">
        <v>295</v>
      </c>
      <c r="N1" s="367" t="s">
        <v>296</v>
      </c>
      <c r="O1" s="367" t="s">
        <v>297</v>
      </c>
      <c r="P1" s="367" t="s">
        <v>298</v>
      </c>
      <c r="Q1" s="397" t="s">
        <v>371</v>
      </c>
      <c r="R1" s="367" t="s">
        <v>372</v>
      </c>
      <c r="S1" s="367"/>
      <c r="T1" s="367" t="s">
        <v>365</v>
      </c>
    </row>
    <row r="2" spans="1:20" s="395" customFormat="1" ht="45">
      <c r="A2" s="368">
        <v>911</v>
      </c>
      <c r="B2" s="368">
        <f>B1</f>
        <v>98</v>
      </c>
      <c r="C2" s="368">
        <v>1001</v>
      </c>
      <c r="D2" s="385" t="s">
        <v>437</v>
      </c>
      <c r="E2" s="502">
        <f>'Verkauf Dienstl. '!G344</f>
        <v>4716944.881889764</v>
      </c>
      <c r="F2" s="502">
        <f>'Verkauf Dienstl. '!G515</f>
        <v>4994827.559055118</v>
      </c>
      <c r="G2" s="502">
        <f>'Verkauf Dienstl. '!G686</f>
        <v>4736370.078740157</v>
      </c>
      <c r="H2" s="502">
        <f>'Verkauf Dienstl. '!G865</f>
        <v>3327590.551181102</v>
      </c>
      <c r="I2" s="502">
        <f>'Verkauf Dienstl. '!G1047</f>
        <v>5024419.68503937</v>
      </c>
      <c r="J2" s="368">
        <f>'Verkauf Dienstl. '!G1218</f>
        <v>6141251.968503936</v>
      </c>
      <c r="K2" s="368">
        <f>'Verkauf Dienstl. '!G1389</f>
        <v>10077724.40944882</v>
      </c>
      <c r="L2" s="368">
        <f>'Verkauf Dienstl. '!G1560</f>
        <v>10847881.88976378</v>
      </c>
      <c r="M2" s="368">
        <f>'Verkauf Dienstl. '!G1731</f>
        <v>4104204.724409449</v>
      </c>
      <c r="N2" s="368">
        <f>'Verkauf Dienstl. '!G1902</f>
        <v>5650102.362204724</v>
      </c>
      <c r="O2" s="368">
        <f>'Verkauf Dienstl. '!G2073</f>
        <v>3564472.4409448816</v>
      </c>
      <c r="P2" s="368">
        <f>'Verkauf Dienstl. '!G2244</f>
        <v>5224881.889763779</v>
      </c>
      <c r="Q2" s="403">
        <f aca="true" t="shared" si="0" ref="Q2:Q7">SUM(E2:P2)</f>
        <v>68410672.44094488</v>
      </c>
      <c r="R2" s="368">
        <v>64902756</v>
      </c>
      <c r="S2" s="549">
        <f>Q2/R2</f>
        <v>1.0540488055845407</v>
      </c>
      <c r="T2" s="389" t="s">
        <v>585</v>
      </c>
    </row>
    <row r="3" spans="1:20" s="395" customFormat="1" ht="30">
      <c r="A3" s="368">
        <v>9121</v>
      </c>
      <c r="B3" s="368">
        <f aca="true" t="shared" si="1" ref="B3:B63">B2</f>
        <v>98</v>
      </c>
      <c r="C3" s="368">
        <v>1001</v>
      </c>
      <c r="D3" s="385" t="s">
        <v>282</v>
      </c>
      <c r="E3" s="502"/>
      <c r="F3" s="502"/>
      <c r="G3" s="502"/>
      <c r="H3" s="502"/>
      <c r="I3" s="502">
        <v>653106</v>
      </c>
      <c r="J3" s="368">
        <v>650000</v>
      </c>
      <c r="K3" s="368">
        <v>650000</v>
      </c>
      <c r="L3" s="368"/>
      <c r="M3" s="368"/>
      <c r="N3" s="368"/>
      <c r="O3" s="368"/>
      <c r="P3" s="368">
        <v>650000</v>
      </c>
      <c r="Q3" s="403">
        <f t="shared" si="0"/>
        <v>2603106</v>
      </c>
      <c r="R3" s="368">
        <v>2437978</v>
      </c>
      <c r="S3" s="549">
        <f aca="true" t="shared" si="2" ref="S3:S62">Q3/R3</f>
        <v>1.0677315381845118</v>
      </c>
      <c r="T3" s="389" t="s">
        <v>584</v>
      </c>
    </row>
    <row r="4" spans="1:20" s="395" customFormat="1" ht="15">
      <c r="A4" s="368">
        <v>923</v>
      </c>
      <c r="B4" s="368" t="e">
        <f>#REF!</f>
        <v>#REF!</v>
      </c>
      <c r="C4" s="368">
        <v>1001</v>
      </c>
      <c r="D4" s="385" t="s">
        <v>283</v>
      </c>
      <c r="E4" s="502">
        <v>354231</v>
      </c>
      <c r="F4" s="502">
        <v>238819</v>
      </c>
      <c r="G4" s="502">
        <v>262312</v>
      </c>
      <c r="H4" s="502"/>
      <c r="I4" s="502">
        <v>1308326</v>
      </c>
      <c r="J4" s="368">
        <f>'Verkauf Zusammen'!H10</f>
        <v>1588025.1968503937</v>
      </c>
      <c r="K4" s="368">
        <f>'Verkauf Zusammen'!I10</f>
        <v>3224825.196850394</v>
      </c>
      <c r="L4" s="368">
        <f>'Verkauf Zusammen'!J10</f>
        <v>3448025.196850394</v>
      </c>
      <c r="M4" s="368">
        <f>'Verkauf Zusammen'!K10</f>
        <v>1648672.598425197</v>
      </c>
      <c r="N4" s="368">
        <f>'Verkauf Zusammen'!L10</f>
        <v>520248.031496063</v>
      </c>
      <c r="O4" s="368">
        <f>'Verkauf Zusammen'!M10</f>
        <v>552174.6456692913</v>
      </c>
      <c r="P4" s="368">
        <f>'Verkauf Zusammen'!N10</f>
        <v>767715.7480314961</v>
      </c>
      <c r="Q4" s="403">
        <f t="shared" si="0"/>
        <v>13913374.61417323</v>
      </c>
      <c r="R4" s="368">
        <v>13650532</v>
      </c>
      <c r="S4" s="549">
        <f t="shared" si="2"/>
        <v>1.019255118714291</v>
      </c>
      <c r="T4" s="389" t="s">
        <v>586</v>
      </c>
    </row>
    <row r="5" spans="1:20" s="396" customFormat="1" ht="15">
      <c r="A5" s="369"/>
      <c r="B5" s="369"/>
      <c r="C5" s="369"/>
      <c r="D5" s="386" t="s">
        <v>590</v>
      </c>
      <c r="E5" s="398">
        <f>E2+E3+E4</f>
        <v>5071175.881889764</v>
      </c>
      <c r="F5" s="398">
        <f aca="true" t="shared" si="3" ref="F5:P5">F2+F3+F4</f>
        <v>5233646.559055118</v>
      </c>
      <c r="G5" s="398">
        <f t="shared" si="3"/>
        <v>4998682.078740157</v>
      </c>
      <c r="H5" s="398">
        <f t="shared" si="3"/>
        <v>3327590.551181102</v>
      </c>
      <c r="I5" s="398">
        <f t="shared" si="3"/>
        <v>6985851.68503937</v>
      </c>
      <c r="J5" s="369">
        <f t="shared" si="3"/>
        <v>8379277.16535433</v>
      </c>
      <c r="K5" s="369">
        <f t="shared" si="3"/>
        <v>13952549.606299214</v>
      </c>
      <c r="L5" s="369">
        <f t="shared" si="3"/>
        <v>14295907.086614173</v>
      </c>
      <c r="M5" s="369">
        <f t="shared" si="3"/>
        <v>5752877.322834646</v>
      </c>
      <c r="N5" s="369">
        <f t="shared" si="3"/>
        <v>6170350.393700787</v>
      </c>
      <c r="O5" s="369">
        <f t="shared" si="3"/>
        <v>4116647.086614173</v>
      </c>
      <c r="P5" s="369">
        <f t="shared" si="3"/>
        <v>6642597.637795275</v>
      </c>
      <c r="Q5" s="398">
        <f>Q2+Q3+Q4</f>
        <v>84927153.05511811</v>
      </c>
      <c r="R5" s="369">
        <f>R2+R3+R4</f>
        <v>80991266</v>
      </c>
      <c r="S5" s="552">
        <f t="shared" si="2"/>
        <v>1.048596438227279</v>
      </c>
      <c r="T5" s="408"/>
    </row>
    <row r="6" spans="1:20" ht="15">
      <c r="A6" s="368">
        <v>9131</v>
      </c>
      <c r="B6" s="368" t="e">
        <f>B4</f>
        <v>#REF!</v>
      </c>
      <c r="C6" s="368">
        <v>1001</v>
      </c>
      <c r="D6" s="385" t="s">
        <v>299</v>
      </c>
      <c r="E6" s="502">
        <v>2549951</v>
      </c>
      <c r="F6" s="502">
        <v>3167674</v>
      </c>
      <c r="G6" s="502">
        <v>3993711</v>
      </c>
      <c r="H6" s="502">
        <v>3303020</v>
      </c>
      <c r="I6" s="502">
        <v>4022052</v>
      </c>
      <c r="J6" s="368">
        <v>3533433</v>
      </c>
      <c r="K6" s="368">
        <v>6199425</v>
      </c>
      <c r="L6" s="368">
        <v>6453854</v>
      </c>
      <c r="M6" s="368">
        <v>4448982</v>
      </c>
      <c r="N6" s="368">
        <v>4448982</v>
      </c>
      <c r="O6" s="368">
        <v>4022763</v>
      </c>
      <c r="P6" s="368">
        <v>4201062</v>
      </c>
      <c r="Q6" s="403">
        <f>SUM(E6:P6)</f>
        <v>50344909</v>
      </c>
      <c r="R6" s="368">
        <v>38284453</v>
      </c>
      <c r="S6" s="549">
        <f t="shared" si="2"/>
        <v>1.3150222885514389</v>
      </c>
      <c r="T6" s="388" t="s">
        <v>587</v>
      </c>
    </row>
    <row r="7" spans="1:20" s="395" customFormat="1" ht="30">
      <c r="A7" s="368">
        <v>9132</v>
      </c>
      <c r="B7" s="368" t="e">
        <f t="shared" si="1"/>
        <v>#REF!</v>
      </c>
      <c r="C7" s="368">
        <v>1001</v>
      </c>
      <c r="D7" s="385" t="s">
        <v>300</v>
      </c>
      <c r="E7" s="502">
        <v>510669</v>
      </c>
      <c r="F7" s="502">
        <v>609055</v>
      </c>
      <c r="G7" s="502">
        <v>539527</v>
      </c>
      <c r="H7" s="502">
        <v>635039</v>
      </c>
      <c r="I7" s="502">
        <v>602898</v>
      </c>
      <c r="J7" s="368">
        <v>750000</v>
      </c>
      <c r="K7" s="368">
        <v>750000</v>
      </c>
      <c r="L7" s="368">
        <v>750000</v>
      </c>
      <c r="M7" s="368">
        <v>750000</v>
      </c>
      <c r="N7" s="368">
        <v>750000</v>
      </c>
      <c r="O7" s="368">
        <v>750000</v>
      </c>
      <c r="P7" s="368">
        <v>750000</v>
      </c>
      <c r="Q7" s="403">
        <f t="shared" si="0"/>
        <v>8147188</v>
      </c>
      <c r="R7" s="368">
        <v>7666890</v>
      </c>
      <c r="S7" s="549">
        <f t="shared" si="2"/>
        <v>1.0626457403197385</v>
      </c>
      <c r="T7" s="389" t="s">
        <v>588</v>
      </c>
    </row>
    <row r="8" spans="1:20" s="396" customFormat="1" ht="15">
      <c r="A8" s="369"/>
      <c r="B8" s="369"/>
      <c r="C8" s="369"/>
      <c r="D8" s="386" t="s">
        <v>436</v>
      </c>
      <c r="E8" s="398">
        <f aca="true" t="shared" si="4" ref="E8:P8">E6+E7</f>
        <v>3060620</v>
      </c>
      <c r="F8" s="398">
        <f t="shared" si="4"/>
        <v>3776729</v>
      </c>
      <c r="G8" s="398">
        <f t="shared" si="4"/>
        <v>4533238</v>
      </c>
      <c r="H8" s="398">
        <f t="shared" si="4"/>
        <v>3938059</v>
      </c>
      <c r="I8" s="398">
        <f t="shared" si="4"/>
        <v>4624950</v>
      </c>
      <c r="J8" s="369">
        <f t="shared" si="4"/>
        <v>4283433</v>
      </c>
      <c r="K8" s="369">
        <f t="shared" si="4"/>
        <v>6949425</v>
      </c>
      <c r="L8" s="369">
        <f t="shared" si="4"/>
        <v>7203854</v>
      </c>
      <c r="M8" s="369">
        <f t="shared" si="4"/>
        <v>5198982</v>
      </c>
      <c r="N8" s="369">
        <f t="shared" si="4"/>
        <v>5198982</v>
      </c>
      <c r="O8" s="369">
        <f t="shared" si="4"/>
        <v>4772763</v>
      </c>
      <c r="P8" s="369">
        <f t="shared" si="4"/>
        <v>4951062</v>
      </c>
      <c r="Q8" s="398">
        <f>Q6+Q7</f>
        <v>58492097</v>
      </c>
      <c r="R8" s="369">
        <f>R6+R7</f>
        <v>45951343</v>
      </c>
      <c r="S8" s="552">
        <f t="shared" si="2"/>
        <v>1.2729137644573305</v>
      </c>
      <c r="T8" s="408"/>
    </row>
    <row r="9" spans="1:20" s="396" customFormat="1" ht="15">
      <c r="A9" s="369"/>
      <c r="B9" s="369" t="e">
        <f>B7</f>
        <v>#REF!</v>
      </c>
      <c r="C9" s="369"/>
      <c r="D9" s="386" t="s">
        <v>593</v>
      </c>
      <c r="E9" s="398">
        <f aca="true" t="shared" si="5" ref="E9:P9">E5+E8</f>
        <v>8131795.881889764</v>
      </c>
      <c r="F9" s="398">
        <f t="shared" si="5"/>
        <v>9010375.559055118</v>
      </c>
      <c r="G9" s="398">
        <f t="shared" si="5"/>
        <v>9531920.078740157</v>
      </c>
      <c r="H9" s="398">
        <f t="shared" si="5"/>
        <v>7265649.551181102</v>
      </c>
      <c r="I9" s="398">
        <f t="shared" si="5"/>
        <v>11610801.685039371</v>
      </c>
      <c r="J9" s="369">
        <f t="shared" si="5"/>
        <v>12662710.16535433</v>
      </c>
      <c r="K9" s="369">
        <f t="shared" si="5"/>
        <v>20901974.606299214</v>
      </c>
      <c r="L9" s="369">
        <f t="shared" si="5"/>
        <v>21499761.086614173</v>
      </c>
      <c r="M9" s="369">
        <f t="shared" si="5"/>
        <v>10951859.322834646</v>
      </c>
      <c r="N9" s="369">
        <f t="shared" si="5"/>
        <v>11369332.393700786</v>
      </c>
      <c r="O9" s="369">
        <f t="shared" si="5"/>
        <v>8889410.086614173</v>
      </c>
      <c r="P9" s="369">
        <f t="shared" si="5"/>
        <v>11593659.637795275</v>
      </c>
      <c r="Q9" s="398">
        <f>Q5+Q8</f>
        <v>143419250.0551181</v>
      </c>
      <c r="R9" s="369">
        <f>R5+R8</f>
        <v>126942609</v>
      </c>
      <c r="S9" s="552">
        <f t="shared" si="2"/>
        <v>1.1297959856419693</v>
      </c>
      <c r="T9" s="408"/>
    </row>
    <row r="10" spans="1:20" ht="30">
      <c r="A10" s="368">
        <v>921</v>
      </c>
      <c r="B10" s="368" t="e">
        <f t="shared" si="1"/>
        <v>#REF!</v>
      </c>
      <c r="C10" s="368">
        <v>1001</v>
      </c>
      <c r="D10" s="385" t="s">
        <v>301</v>
      </c>
      <c r="E10" s="502">
        <v>110000</v>
      </c>
      <c r="F10" s="502">
        <v>445926</v>
      </c>
      <c r="G10" s="502">
        <v>328984</v>
      </c>
      <c r="H10" s="502">
        <v>219311</v>
      </c>
      <c r="I10" s="502">
        <v>207500</v>
      </c>
      <c r="J10" s="368">
        <v>220000</v>
      </c>
      <c r="K10" s="368">
        <v>220000</v>
      </c>
      <c r="L10" s="368">
        <v>220000</v>
      </c>
      <c r="M10" s="368">
        <v>220000</v>
      </c>
      <c r="N10" s="368">
        <v>220000</v>
      </c>
      <c r="O10" s="368">
        <v>220000</v>
      </c>
      <c r="P10" s="368">
        <v>220000</v>
      </c>
      <c r="Q10" s="403">
        <f>SUM(E10:P10)</f>
        <v>2851721</v>
      </c>
      <c r="R10" s="368">
        <v>2179212</v>
      </c>
      <c r="S10" s="549">
        <f t="shared" si="2"/>
        <v>1.3086019166561125</v>
      </c>
      <c r="T10" s="388" t="s">
        <v>594</v>
      </c>
    </row>
    <row r="11" spans="1:20" ht="30">
      <c r="A11" s="368">
        <v>927</v>
      </c>
      <c r="B11" s="368" t="e">
        <f t="shared" si="1"/>
        <v>#REF!</v>
      </c>
      <c r="C11" s="368">
        <v>1001</v>
      </c>
      <c r="D11" s="385" t="s">
        <v>302</v>
      </c>
      <c r="E11" s="502"/>
      <c r="F11" s="502"/>
      <c r="G11" s="502"/>
      <c r="H11" s="502">
        <v>50319</v>
      </c>
      <c r="I11" s="368"/>
      <c r="J11" s="368">
        <v>350000</v>
      </c>
      <c r="K11" s="368">
        <v>300000</v>
      </c>
      <c r="L11" s="368"/>
      <c r="M11" s="368"/>
      <c r="N11" s="368"/>
      <c r="O11" s="368"/>
      <c r="P11" s="368">
        <v>200000</v>
      </c>
      <c r="Q11" s="403">
        <f>SUM(E11:P11)</f>
        <v>900319</v>
      </c>
      <c r="R11" s="368">
        <v>892564</v>
      </c>
      <c r="S11" s="549">
        <f t="shared" si="2"/>
        <v>1.0086884525927553</v>
      </c>
      <c r="T11" s="388" t="s">
        <v>595</v>
      </c>
    </row>
    <row r="12" spans="1:20" ht="45">
      <c r="A12" s="385" t="s">
        <v>577</v>
      </c>
      <c r="B12" s="368" t="e">
        <f t="shared" si="1"/>
        <v>#REF!</v>
      </c>
      <c r="C12" s="368">
        <v>1001</v>
      </c>
      <c r="D12" s="385" t="s">
        <v>578</v>
      </c>
      <c r="E12" s="502"/>
      <c r="F12" s="502"/>
      <c r="G12" s="502">
        <v>17340</v>
      </c>
      <c r="H12" s="368"/>
      <c r="I12" s="368"/>
      <c r="J12" s="368">
        <v>100000</v>
      </c>
      <c r="K12" s="368">
        <v>100000</v>
      </c>
      <c r="L12" s="368">
        <v>100000</v>
      </c>
      <c r="M12" s="368"/>
      <c r="N12" s="368"/>
      <c r="O12" s="368"/>
      <c r="P12" s="368"/>
      <c r="Q12" s="403">
        <f>SUM(E12:P12)</f>
        <v>317340</v>
      </c>
      <c r="R12" s="368">
        <f>649984+94559</f>
        <v>744543</v>
      </c>
      <c r="S12" s="549">
        <f t="shared" si="2"/>
        <v>0.42622118534456704</v>
      </c>
      <c r="T12" s="388" t="s">
        <v>596</v>
      </c>
    </row>
    <row r="13" spans="1:20" s="396" customFormat="1" ht="15">
      <c r="A13" s="369"/>
      <c r="B13" s="369" t="e">
        <f>#REF!</f>
        <v>#REF!</v>
      </c>
      <c r="C13" s="369"/>
      <c r="D13" s="386" t="s">
        <v>591</v>
      </c>
      <c r="E13" s="369">
        <f aca="true" t="shared" si="6" ref="E13:R13">SUM(E10:E12)</f>
        <v>110000</v>
      </c>
      <c r="F13" s="369">
        <f t="shared" si="6"/>
        <v>445926</v>
      </c>
      <c r="G13" s="369">
        <f t="shared" si="6"/>
        <v>346324</v>
      </c>
      <c r="H13" s="369">
        <f t="shared" si="6"/>
        <v>269630</v>
      </c>
      <c r="I13" s="369">
        <f t="shared" si="6"/>
        <v>207500</v>
      </c>
      <c r="J13" s="369">
        <f t="shared" si="6"/>
        <v>670000</v>
      </c>
      <c r="K13" s="369">
        <f t="shared" si="6"/>
        <v>620000</v>
      </c>
      <c r="L13" s="369">
        <f t="shared" si="6"/>
        <v>320000</v>
      </c>
      <c r="M13" s="369">
        <f t="shared" si="6"/>
        <v>220000</v>
      </c>
      <c r="N13" s="369">
        <f t="shared" si="6"/>
        <v>220000</v>
      </c>
      <c r="O13" s="369">
        <f t="shared" si="6"/>
        <v>220000</v>
      </c>
      <c r="P13" s="369">
        <f t="shared" si="6"/>
        <v>420000</v>
      </c>
      <c r="Q13" s="398">
        <f t="shared" si="6"/>
        <v>4069380</v>
      </c>
      <c r="R13" s="369">
        <f t="shared" si="6"/>
        <v>3816319</v>
      </c>
      <c r="S13" s="552">
        <f t="shared" si="2"/>
        <v>1.0663102324517422</v>
      </c>
      <c r="T13" s="408"/>
    </row>
    <row r="14" spans="1:20" s="396" customFormat="1" ht="15">
      <c r="A14" s="370"/>
      <c r="B14" s="370" t="e">
        <f t="shared" si="1"/>
        <v>#REF!</v>
      </c>
      <c r="C14" s="370"/>
      <c r="D14" s="387" t="s">
        <v>592</v>
      </c>
      <c r="E14" s="370">
        <f aca="true" t="shared" si="7" ref="E14:P14">+E9+E13</f>
        <v>8241795.881889764</v>
      </c>
      <c r="F14" s="370">
        <f t="shared" si="7"/>
        <v>9456301.559055118</v>
      </c>
      <c r="G14" s="370">
        <f t="shared" si="7"/>
        <v>9878244.078740157</v>
      </c>
      <c r="H14" s="370">
        <f t="shared" si="7"/>
        <v>7535279.551181102</v>
      </c>
      <c r="I14" s="370">
        <f t="shared" si="7"/>
        <v>11818301.685039371</v>
      </c>
      <c r="J14" s="370">
        <f t="shared" si="7"/>
        <v>13332710.16535433</v>
      </c>
      <c r="K14" s="370">
        <f t="shared" si="7"/>
        <v>21521974.606299214</v>
      </c>
      <c r="L14" s="370">
        <f t="shared" si="7"/>
        <v>21819761.086614173</v>
      </c>
      <c r="M14" s="370">
        <f t="shared" si="7"/>
        <v>11171859.322834646</v>
      </c>
      <c r="N14" s="370">
        <f t="shared" si="7"/>
        <v>11589332.393700786</v>
      </c>
      <c r="O14" s="370">
        <f t="shared" si="7"/>
        <v>9109410.086614173</v>
      </c>
      <c r="P14" s="370">
        <f t="shared" si="7"/>
        <v>12013659.637795275</v>
      </c>
      <c r="Q14" s="399">
        <f>SUM(E14:P14)</f>
        <v>147488630.05511808</v>
      </c>
      <c r="R14" s="370">
        <f>R9+R13</f>
        <v>130758928</v>
      </c>
      <c r="S14" s="552">
        <f t="shared" si="2"/>
        <v>1.1279430958253045</v>
      </c>
      <c r="T14" s="408"/>
    </row>
    <row r="15" spans="1:20" s="395" customFormat="1" ht="15">
      <c r="A15" s="374"/>
      <c r="B15" s="374" t="e">
        <f t="shared" si="1"/>
        <v>#REF!</v>
      </c>
      <c r="C15" s="374"/>
      <c r="D15" s="392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404"/>
      <c r="R15" s="374"/>
      <c r="S15" s="549"/>
      <c r="T15" s="389"/>
    </row>
    <row r="16" spans="1:20" s="395" customFormat="1" ht="30">
      <c r="A16" s="368" t="s">
        <v>373</v>
      </c>
      <c r="B16" s="368" t="e">
        <f t="shared" si="1"/>
        <v>#REF!</v>
      </c>
      <c r="C16" s="368">
        <v>1001</v>
      </c>
      <c r="D16" s="385" t="s">
        <v>374</v>
      </c>
      <c r="E16" s="502">
        <f>Personalkostenbudget!E107</f>
        <v>5770855.523121388</v>
      </c>
      <c r="F16" s="502">
        <f>Personalkostenbudget!F107</f>
        <v>6654935.523121388</v>
      </c>
      <c r="G16" s="502">
        <f>Personalkostenbudget!G107</f>
        <v>5986840.7</v>
      </c>
      <c r="H16" s="502">
        <f>Personalkostenbudget!H107</f>
        <v>5505094.2</v>
      </c>
      <c r="I16" s="502">
        <f>Personalkostenbudget!I107</f>
        <v>5182405</v>
      </c>
      <c r="J16" s="368">
        <f>Personalkostenbudget!J107</f>
        <v>5167627.5</v>
      </c>
      <c r="K16" s="368">
        <f>Personalkostenbudget!K107</f>
        <v>5167627.5</v>
      </c>
      <c r="L16" s="368">
        <f>Personalkostenbudget!L107</f>
        <v>5167627.5</v>
      </c>
      <c r="M16" s="368">
        <f>Personalkostenbudget!M107</f>
        <v>5167627.5</v>
      </c>
      <c r="N16" s="368">
        <f>Personalkostenbudget!N107</f>
        <v>5167627.5</v>
      </c>
      <c r="O16" s="368">
        <f>Personalkostenbudget!O107</f>
        <v>5167627.5</v>
      </c>
      <c r="P16" s="368">
        <f>Personalkostenbudget!P107</f>
        <v>5167627.5</v>
      </c>
      <c r="Q16" s="403">
        <f>SUM(E16:P16)</f>
        <v>65273523.44624278</v>
      </c>
      <c r="R16" s="368">
        <f>48146949+12783593</f>
        <v>60930542</v>
      </c>
      <c r="S16" s="549">
        <f>Q16/R16</f>
        <v>1.0712775777744235</v>
      </c>
      <c r="T16" s="389"/>
    </row>
    <row r="17" spans="1:20" s="396" customFormat="1" ht="30">
      <c r="A17" s="369" t="s">
        <v>373</v>
      </c>
      <c r="B17" s="369" t="e">
        <f>#REF!</f>
        <v>#REF!</v>
      </c>
      <c r="C17" s="369"/>
      <c r="D17" s="386" t="s">
        <v>375</v>
      </c>
      <c r="E17" s="398">
        <f aca="true" t="shared" si="8" ref="E17:P17">SUM(E16:E16)</f>
        <v>5770855.523121388</v>
      </c>
      <c r="F17" s="398">
        <f t="shared" si="8"/>
        <v>6654935.523121388</v>
      </c>
      <c r="G17" s="398">
        <f t="shared" si="8"/>
        <v>5986840.7</v>
      </c>
      <c r="H17" s="398">
        <f t="shared" si="8"/>
        <v>5505094.2</v>
      </c>
      <c r="I17" s="398">
        <f t="shared" si="8"/>
        <v>5182405</v>
      </c>
      <c r="J17" s="369">
        <f t="shared" si="8"/>
        <v>5167627.5</v>
      </c>
      <c r="K17" s="369">
        <f t="shared" si="8"/>
        <v>5167627.5</v>
      </c>
      <c r="L17" s="369">
        <f t="shared" si="8"/>
        <v>5167627.5</v>
      </c>
      <c r="M17" s="369">
        <f t="shared" si="8"/>
        <v>5167627.5</v>
      </c>
      <c r="N17" s="369">
        <f t="shared" si="8"/>
        <v>5167627.5</v>
      </c>
      <c r="O17" s="369">
        <f t="shared" si="8"/>
        <v>5167627.5</v>
      </c>
      <c r="P17" s="369">
        <f t="shared" si="8"/>
        <v>5167627.5</v>
      </c>
      <c r="Q17" s="398">
        <f>SUM(E17:P17)</f>
        <v>65273523.44624278</v>
      </c>
      <c r="R17" s="369">
        <f>SUM(R16:R16)</f>
        <v>60930542</v>
      </c>
      <c r="S17" s="549">
        <f t="shared" si="2"/>
        <v>1.0712775777744235</v>
      </c>
      <c r="T17" s="406"/>
    </row>
    <row r="18" spans="1:20" s="395" customFormat="1" ht="15">
      <c r="A18" s="368">
        <v>542</v>
      </c>
      <c r="B18" s="368" t="e">
        <f t="shared" si="1"/>
        <v>#REF!</v>
      </c>
      <c r="C18" s="368">
        <v>1001</v>
      </c>
      <c r="D18" s="385" t="s">
        <v>279</v>
      </c>
      <c r="E18" s="502">
        <v>75000</v>
      </c>
      <c r="F18" s="502">
        <v>75000</v>
      </c>
      <c r="G18" s="502">
        <v>75000</v>
      </c>
      <c r="H18" s="502">
        <v>75000</v>
      </c>
      <c r="I18" s="502">
        <v>75000</v>
      </c>
      <c r="J18" s="368">
        <v>75000</v>
      </c>
      <c r="K18" s="368">
        <v>75000</v>
      </c>
      <c r="L18" s="368">
        <v>75000</v>
      </c>
      <c r="M18" s="368">
        <v>75000</v>
      </c>
      <c r="N18" s="368">
        <v>75000</v>
      </c>
      <c r="O18" s="368">
        <v>75000</v>
      </c>
      <c r="P18" s="368">
        <v>75000</v>
      </c>
      <c r="Q18" s="403">
        <f>SUM(E18:P18)</f>
        <v>900000</v>
      </c>
      <c r="R18" s="368">
        <v>900000</v>
      </c>
      <c r="S18" s="549">
        <f t="shared" si="2"/>
        <v>1</v>
      </c>
      <c r="T18" s="389" t="s">
        <v>397</v>
      </c>
    </row>
    <row r="19" spans="1:20" s="395" customFormat="1" ht="30">
      <c r="A19" s="368">
        <v>543</v>
      </c>
      <c r="B19" s="368" t="e">
        <f t="shared" si="1"/>
        <v>#REF!</v>
      </c>
      <c r="C19" s="368">
        <v>1001</v>
      </c>
      <c r="D19" s="385" t="s">
        <v>280</v>
      </c>
      <c r="E19" s="502">
        <v>294000</v>
      </c>
      <c r="F19" s="502">
        <v>289000</v>
      </c>
      <c r="G19" s="502">
        <v>315800</v>
      </c>
      <c r="H19" s="502">
        <v>339200</v>
      </c>
      <c r="I19" s="502">
        <v>339200</v>
      </c>
      <c r="J19" s="368">
        <v>340000</v>
      </c>
      <c r="K19" s="368">
        <v>340000</v>
      </c>
      <c r="L19" s="368">
        <v>340000</v>
      </c>
      <c r="M19" s="368">
        <v>340000</v>
      </c>
      <c r="N19" s="368">
        <v>340000</v>
      </c>
      <c r="O19" s="368">
        <v>340000</v>
      </c>
      <c r="P19" s="368">
        <v>340000</v>
      </c>
      <c r="Q19" s="403">
        <f>SUM(E19:P19)</f>
        <v>3957200</v>
      </c>
      <c r="R19" s="368">
        <v>4122495</v>
      </c>
      <c r="S19" s="549">
        <f t="shared" si="2"/>
        <v>0.9599041357236334</v>
      </c>
      <c r="T19" s="389" t="s">
        <v>398</v>
      </c>
    </row>
    <row r="20" spans="1:20" s="396" customFormat="1" ht="30">
      <c r="A20" s="369"/>
      <c r="B20" s="369" t="e">
        <f t="shared" si="1"/>
        <v>#REF!</v>
      </c>
      <c r="C20" s="369"/>
      <c r="D20" s="386" t="s">
        <v>376</v>
      </c>
      <c r="E20" s="398">
        <f>SUM(E17:E19)</f>
        <v>6139855.523121388</v>
      </c>
      <c r="F20" s="398">
        <f aca="true" t="shared" si="9" ref="F20:R20">SUM(F17:F19)</f>
        <v>7018935.523121388</v>
      </c>
      <c r="G20" s="398">
        <f t="shared" si="9"/>
        <v>6377640.7</v>
      </c>
      <c r="H20" s="398">
        <f t="shared" si="9"/>
        <v>5919294.2</v>
      </c>
      <c r="I20" s="398">
        <f t="shared" si="9"/>
        <v>5596605</v>
      </c>
      <c r="J20" s="369">
        <f t="shared" si="9"/>
        <v>5582627.5</v>
      </c>
      <c r="K20" s="369">
        <f t="shared" si="9"/>
        <v>5582627.5</v>
      </c>
      <c r="L20" s="369">
        <f t="shared" si="9"/>
        <v>5582627.5</v>
      </c>
      <c r="M20" s="369">
        <f t="shared" si="9"/>
        <v>5582627.5</v>
      </c>
      <c r="N20" s="369">
        <f t="shared" si="9"/>
        <v>5582627.5</v>
      </c>
      <c r="O20" s="369">
        <f t="shared" si="9"/>
        <v>5582627.5</v>
      </c>
      <c r="P20" s="369">
        <f t="shared" si="9"/>
        <v>5582627.5</v>
      </c>
      <c r="Q20" s="398">
        <f t="shared" si="9"/>
        <v>70130723.44624278</v>
      </c>
      <c r="R20" s="369">
        <f t="shared" si="9"/>
        <v>65953037</v>
      </c>
      <c r="S20" s="549">
        <f t="shared" si="2"/>
        <v>1.0633433521225533</v>
      </c>
      <c r="T20" s="388"/>
    </row>
    <row r="21" spans="1:20" s="395" customFormat="1" ht="30">
      <c r="A21" s="368">
        <v>55</v>
      </c>
      <c r="B21" s="368" t="e">
        <f>B20</f>
        <v>#REF!</v>
      </c>
      <c r="C21" s="368"/>
      <c r="D21" s="385" t="s">
        <v>281</v>
      </c>
      <c r="E21" s="502">
        <v>200000</v>
      </c>
      <c r="F21" s="502">
        <v>200000</v>
      </c>
      <c r="G21" s="502">
        <v>200000</v>
      </c>
      <c r="H21" s="502">
        <v>200000</v>
      </c>
      <c r="I21" s="502">
        <v>200000</v>
      </c>
      <c r="J21" s="368">
        <v>200000</v>
      </c>
      <c r="K21" s="368">
        <v>200000</v>
      </c>
      <c r="L21" s="368">
        <v>200000</v>
      </c>
      <c r="M21" s="368">
        <v>200000</v>
      </c>
      <c r="N21" s="368">
        <v>200000</v>
      </c>
      <c r="O21" s="368">
        <v>200000</v>
      </c>
      <c r="P21" s="368">
        <v>216000</v>
      </c>
      <c r="Q21" s="403">
        <f>SUM(E21:P21)</f>
        <v>2416000</v>
      </c>
      <c r="R21" s="368">
        <v>2416082</v>
      </c>
      <c r="S21" s="549">
        <f t="shared" si="2"/>
        <v>0.9999660607545605</v>
      </c>
      <c r="T21" s="389"/>
    </row>
    <row r="22" spans="1:20" s="396" customFormat="1" ht="30">
      <c r="A22" s="372">
        <v>54</v>
      </c>
      <c r="B22" s="372" t="e">
        <f>#REF!</f>
        <v>#REF!</v>
      </c>
      <c r="C22" s="372"/>
      <c r="D22" s="390" t="s">
        <v>377</v>
      </c>
      <c r="E22" s="400">
        <f aca="true" t="shared" si="10" ref="E22:R22">SUM(E20:E21)</f>
        <v>6339855.523121388</v>
      </c>
      <c r="F22" s="400">
        <f t="shared" si="10"/>
        <v>7218935.523121388</v>
      </c>
      <c r="G22" s="400">
        <f t="shared" si="10"/>
        <v>6577640.7</v>
      </c>
      <c r="H22" s="400">
        <f t="shared" si="10"/>
        <v>6119294.2</v>
      </c>
      <c r="I22" s="400">
        <f t="shared" si="10"/>
        <v>5796605</v>
      </c>
      <c r="J22" s="372">
        <f t="shared" si="10"/>
        <v>5782627.5</v>
      </c>
      <c r="K22" s="372">
        <f t="shared" si="10"/>
        <v>5782627.5</v>
      </c>
      <c r="L22" s="372">
        <f t="shared" si="10"/>
        <v>5782627.5</v>
      </c>
      <c r="M22" s="372">
        <f t="shared" si="10"/>
        <v>5782627.5</v>
      </c>
      <c r="N22" s="372">
        <f t="shared" si="10"/>
        <v>5782627.5</v>
      </c>
      <c r="O22" s="372">
        <f t="shared" si="10"/>
        <v>5782627.5</v>
      </c>
      <c r="P22" s="372">
        <f t="shared" si="10"/>
        <v>5798627.5</v>
      </c>
      <c r="Q22" s="400">
        <f t="shared" si="10"/>
        <v>72546723.44624278</v>
      </c>
      <c r="R22" s="372">
        <f t="shared" si="10"/>
        <v>68369119</v>
      </c>
      <c r="S22" s="549">
        <f t="shared" si="2"/>
        <v>1.0611036752754235</v>
      </c>
      <c r="T22" s="406"/>
    </row>
    <row r="23" spans="1:20" s="395" customFormat="1" ht="15">
      <c r="A23" s="373"/>
      <c r="B23" s="373" t="e">
        <f t="shared" si="1"/>
        <v>#REF!</v>
      </c>
      <c r="C23" s="373"/>
      <c r="D23" s="391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401"/>
      <c r="R23" s="373"/>
      <c r="S23" s="549"/>
      <c r="T23" s="389"/>
    </row>
    <row r="24" spans="1:20" ht="30">
      <c r="A24" s="370"/>
      <c r="B24" s="370" t="e">
        <f t="shared" si="1"/>
        <v>#REF!</v>
      </c>
      <c r="C24" s="370"/>
      <c r="D24" s="387" t="s">
        <v>378</v>
      </c>
      <c r="E24" s="370">
        <f aca="true" t="shared" si="11" ref="E24:R24">E14-E22</f>
        <v>1901940.3587683765</v>
      </c>
      <c r="F24" s="370">
        <f t="shared" si="11"/>
        <v>2237366.03593373</v>
      </c>
      <c r="G24" s="370">
        <f t="shared" si="11"/>
        <v>3300603.378740157</v>
      </c>
      <c r="H24" s="370">
        <f t="shared" si="11"/>
        <v>1415985.351181102</v>
      </c>
      <c r="I24" s="370">
        <f t="shared" si="11"/>
        <v>6021696.685039371</v>
      </c>
      <c r="J24" s="370">
        <f t="shared" si="11"/>
        <v>7550082.66535433</v>
      </c>
      <c r="K24" s="370">
        <f t="shared" si="11"/>
        <v>15739347.106299214</v>
      </c>
      <c r="L24" s="370">
        <f t="shared" si="11"/>
        <v>16037133.586614173</v>
      </c>
      <c r="M24" s="370">
        <f t="shared" si="11"/>
        <v>5389231.822834646</v>
      </c>
      <c r="N24" s="370">
        <f t="shared" si="11"/>
        <v>5806704.893700786</v>
      </c>
      <c r="O24" s="370">
        <f t="shared" si="11"/>
        <v>3326782.586614173</v>
      </c>
      <c r="P24" s="370">
        <f t="shared" si="11"/>
        <v>6215032.137795275</v>
      </c>
      <c r="Q24" s="399">
        <f t="shared" si="11"/>
        <v>74941906.6088753</v>
      </c>
      <c r="R24" s="370">
        <f t="shared" si="11"/>
        <v>62389809</v>
      </c>
      <c r="S24" s="549">
        <f t="shared" si="2"/>
        <v>1.2011882679248995</v>
      </c>
      <c r="T24" s="388"/>
    </row>
    <row r="25" spans="1:20" s="395" customFormat="1" ht="15">
      <c r="A25" s="373"/>
      <c r="B25" s="373" t="e">
        <f t="shared" si="1"/>
        <v>#REF!</v>
      </c>
      <c r="C25" s="373"/>
      <c r="D25" s="391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401"/>
      <c r="R25" s="373"/>
      <c r="S25" s="549"/>
      <c r="T25" s="389"/>
    </row>
    <row r="26" spans="1:20" s="396" customFormat="1" ht="19.5" customHeight="1">
      <c r="A26" s="372">
        <v>5</v>
      </c>
      <c r="B26" s="372" t="e">
        <f t="shared" si="1"/>
        <v>#REF!</v>
      </c>
      <c r="C26" s="372">
        <v>1001</v>
      </c>
      <c r="D26" s="390" t="s">
        <v>273</v>
      </c>
      <c r="E26" s="372">
        <f aca="true" t="shared" si="12" ref="E26:R26">E27+E44+E64</f>
        <v>2784773</v>
      </c>
      <c r="F26" s="372">
        <f t="shared" si="12"/>
        <v>9411104</v>
      </c>
      <c r="G26" s="372">
        <f t="shared" si="12"/>
        <v>8865252</v>
      </c>
      <c r="H26" s="372">
        <f t="shared" si="12"/>
        <v>10986962</v>
      </c>
      <c r="I26" s="372">
        <f t="shared" si="12"/>
        <v>7299928</v>
      </c>
      <c r="J26" s="372">
        <f t="shared" si="12"/>
        <v>10045500</v>
      </c>
      <c r="K26" s="372">
        <f t="shared" si="12"/>
        <v>10498000</v>
      </c>
      <c r="L26" s="372">
        <f t="shared" si="12"/>
        <v>13241611</v>
      </c>
      <c r="M26" s="372">
        <f t="shared" si="12"/>
        <v>7757000</v>
      </c>
      <c r="N26" s="372">
        <f t="shared" si="12"/>
        <v>10413000</v>
      </c>
      <c r="O26" s="372">
        <f t="shared" si="12"/>
        <v>8760611</v>
      </c>
      <c r="P26" s="372">
        <f t="shared" si="12"/>
        <v>8997975</v>
      </c>
      <c r="Q26" s="400">
        <f t="shared" si="12"/>
        <v>109061716</v>
      </c>
      <c r="R26" s="372">
        <f t="shared" si="12"/>
        <v>112898871</v>
      </c>
      <c r="S26" s="549">
        <f t="shared" si="2"/>
        <v>0.9660124590617031</v>
      </c>
      <c r="T26" s="388"/>
    </row>
    <row r="27" spans="1:20" s="396" customFormat="1" ht="30">
      <c r="A27" s="372">
        <v>51</v>
      </c>
      <c r="B27" s="372" t="e">
        <f t="shared" si="1"/>
        <v>#REF!</v>
      </c>
      <c r="C27" s="372">
        <v>1001</v>
      </c>
      <c r="D27" s="390" t="s">
        <v>368</v>
      </c>
      <c r="E27" s="372">
        <f>E28+E36+E37</f>
        <v>1334700</v>
      </c>
      <c r="F27" s="372">
        <f aca="true" t="shared" si="13" ref="F27:O27">F28+F36+F37</f>
        <v>6960227</v>
      </c>
      <c r="G27" s="372">
        <f t="shared" si="13"/>
        <v>6430179</v>
      </c>
      <c r="H27" s="372">
        <f t="shared" si="13"/>
        <v>6101345</v>
      </c>
      <c r="I27" s="372">
        <f t="shared" si="13"/>
        <v>5571738</v>
      </c>
      <c r="J27" s="372">
        <f t="shared" si="13"/>
        <v>6286000</v>
      </c>
      <c r="K27" s="372">
        <f t="shared" si="13"/>
        <v>7086000</v>
      </c>
      <c r="L27" s="372">
        <f t="shared" si="13"/>
        <v>7086000</v>
      </c>
      <c r="M27" s="372">
        <f t="shared" si="13"/>
        <v>5655000</v>
      </c>
      <c r="N27" s="372">
        <f t="shared" si="13"/>
        <v>6411000</v>
      </c>
      <c r="O27" s="372">
        <f t="shared" si="13"/>
        <v>6375000</v>
      </c>
      <c r="P27" s="372">
        <f>P28+P36+P37</f>
        <v>6600000</v>
      </c>
      <c r="Q27" s="400">
        <f>Q28+Q36+Q37</f>
        <v>71897189</v>
      </c>
      <c r="R27" s="372">
        <f>R28+R36+R37</f>
        <v>74853333</v>
      </c>
      <c r="S27" s="549">
        <f t="shared" si="2"/>
        <v>0.9605075167461147</v>
      </c>
      <c r="T27" s="388"/>
    </row>
    <row r="28" spans="1:20" s="396" customFormat="1" ht="30">
      <c r="A28" s="369">
        <v>511</v>
      </c>
      <c r="B28" s="369" t="e">
        <f t="shared" si="1"/>
        <v>#REF!</v>
      </c>
      <c r="C28" s="369">
        <v>1001</v>
      </c>
      <c r="D28" s="386" t="s">
        <v>379</v>
      </c>
      <c r="E28" s="369">
        <f aca="true" t="shared" si="14" ref="E28:R28">SUM(E29:E35)</f>
        <v>1095492</v>
      </c>
      <c r="F28" s="369">
        <f t="shared" si="14"/>
        <v>6684065</v>
      </c>
      <c r="G28" s="369">
        <f t="shared" si="14"/>
        <v>6260971</v>
      </c>
      <c r="H28" s="369">
        <f t="shared" si="14"/>
        <v>5912021</v>
      </c>
      <c r="I28" s="369">
        <f t="shared" si="14"/>
        <v>5441343</v>
      </c>
      <c r="J28" s="369">
        <f t="shared" si="14"/>
        <v>6000000</v>
      </c>
      <c r="K28" s="369">
        <f t="shared" si="14"/>
        <v>6700000</v>
      </c>
      <c r="L28" s="369">
        <f t="shared" si="14"/>
        <v>6700000</v>
      </c>
      <c r="M28" s="369">
        <f t="shared" si="14"/>
        <v>5400000</v>
      </c>
      <c r="N28" s="369">
        <f t="shared" si="14"/>
        <v>6150000</v>
      </c>
      <c r="O28" s="369">
        <f t="shared" si="14"/>
        <v>6150000</v>
      </c>
      <c r="P28" s="369">
        <f t="shared" si="14"/>
        <v>6350000</v>
      </c>
      <c r="Q28" s="398">
        <f t="shared" si="14"/>
        <v>68843892</v>
      </c>
      <c r="R28" s="369">
        <f t="shared" si="14"/>
        <v>68468398</v>
      </c>
      <c r="S28" s="549">
        <f t="shared" si="2"/>
        <v>1.005484194328601</v>
      </c>
      <c r="T28" s="388"/>
    </row>
    <row r="29" spans="1:20" ht="45">
      <c r="A29" s="368">
        <v>5111</v>
      </c>
      <c r="B29" s="368" t="e">
        <f t="shared" si="1"/>
        <v>#REF!</v>
      </c>
      <c r="C29" s="368">
        <v>1001</v>
      </c>
      <c r="D29" s="385" t="s">
        <v>248</v>
      </c>
      <c r="E29" s="502">
        <v>14386</v>
      </c>
      <c r="F29" s="502">
        <v>0</v>
      </c>
      <c r="G29" s="502">
        <v>440300</v>
      </c>
      <c r="H29" s="502"/>
      <c r="I29" s="502">
        <v>448584</v>
      </c>
      <c r="J29" s="368">
        <v>950000</v>
      </c>
      <c r="K29" s="368">
        <v>850000</v>
      </c>
      <c r="L29" s="368">
        <v>850000</v>
      </c>
      <c r="M29" s="368">
        <v>400000</v>
      </c>
      <c r="N29" s="368">
        <v>250000</v>
      </c>
      <c r="O29" s="368">
        <v>250000</v>
      </c>
      <c r="P29" s="368">
        <v>250000</v>
      </c>
      <c r="Q29" s="403">
        <f>SUM(E29:P29)</f>
        <v>4703270</v>
      </c>
      <c r="R29" s="368">
        <v>4423555</v>
      </c>
      <c r="S29" s="549">
        <f t="shared" si="2"/>
        <v>1.0632330783724855</v>
      </c>
      <c r="T29" s="388" t="s">
        <v>385</v>
      </c>
    </row>
    <row r="30" spans="1:20" ht="15">
      <c r="A30" s="368">
        <v>5112</v>
      </c>
      <c r="B30" s="368" t="e">
        <f t="shared" si="1"/>
        <v>#REF!</v>
      </c>
      <c r="C30" s="368">
        <v>1001</v>
      </c>
      <c r="D30" s="385" t="s">
        <v>249</v>
      </c>
      <c r="E30" s="502">
        <v>87487</v>
      </c>
      <c r="F30" s="502">
        <v>140243</v>
      </c>
      <c r="G30" s="502">
        <v>124732</v>
      </c>
      <c r="H30" s="502">
        <v>244669</v>
      </c>
      <c r="I30" s="502">
        <v>201057</v>
      </c>
      <c r="J30" s="368">
        <v>150000</v>
      </c>
      <c r="K30" s="368">
        <v>150000</v>
      </c>
      <c r="L30" s="368">
        <v>150000</v>
      </c>
      <c r="M30" s="368">
        <v>100000</v>
      </c>
      <c r="N30" s="368">
        <v>100000</v>
      </c>
      <c r="O30" s="368">
        <v>100000</v>
      </c>
      <c r="P30" s="368">
        <v>100000</v>
      </c>
      <c r="Q30" s="403">
        <f aca="true" t="shared" si="15" ref="Q30:Q35">SUM(E30:P30)</f>
        <v>1648188</v>
      </c>
      <c r="R30" s="368">
        <v>1654177</v>
      </c>
      <c r="S30" s="549">
        <f t="shared" si="2"/>
        <v>0.9963794684607512</v>
      </c>
      <c r="T30" s="388"/>
    </row>
    <row r="31" spans="1:20" ht="15">
      <c r="A31" s="368">
        <v>5113</v>
      </c>
      <c r="B31" s="368" t="e">
        <f t="shared" si="1"/>
        <v>#REF!</v>
      </c>
      <c r="C31" s="368">
        <v>1001</v>
      </c>
      <c r="D31" s="385" t="s">
        <v>250</v>
      </c>
      <c r="E31" s="502">
        <v>804330</v>
      </c>
      <c r="F31" s="502">
        <v>4305201</v>
      </c>
      <c r="G31" s="502">
        <v>3786743</v>
      </c>
      <c r="H31" s="502">
        <v>3861746</v>
      </c>
      <c r="I31" s="502">
        <v>2920062</v>
      </c>
      <c r="J31" s="368">
        <v>2500000</v>
      </c>
      <c r="K31" s="368">
        <v>2500000</v>
      </c>
      <c r="L31" s="368">
        <v>2500000</v>
      </c>
      <c r="M31" s="368">
        <v>2500000</v>
      </c>
      <c r="N31" s="368">
        <v>3400000</v>
      </c>
      <c r="O31" s="368">
        <v>3600000</v>
      </c>
      <c r="P31" s="368">
        <v>4000000</v>
      </c>
      <c r="Q31" s="403">
        <f t="shared" si="15"/>
        <v>36678082</v>
      </c>
      <c r="R31" s="368">
        <v>36603740</v>
      </c>
      <c r="S31" s="549">
        <f t="shared" si="2"/>
        <v>1.0020309946469952</v>
      </c>
      <c r="T31" s="388"/>
    </row>
    <row r="32" spans="1:20" ht="15">
      <c r="A32" s="368">
        <v>5114</v>
      </c>
      <c r="B32" s="368" t="e">
        <f t="shared" si="1"/>
        <v>#REF!</v>
      </c>
      <c r="C32" s="368">
        <v>1001</v>
      </c>
      <c r="D32" s="385" t="s">
        <v>251</v>
      </c>
      <c r="E32" s="502">
        <v>151414</v>
      </c>
      <c r="F32" s="502">
        <v>1988659</v>
      </c>
      <c r="G32" s="502">
        <v>1701741</v>
      </c>
      <c r="H32" s="502">
        <v>1745970</v>
      </c>
      <c r="I32" s="502">
        <v>1760889</v>
      </c>
      <c r="J32" s="368">
        <v>2200000</v>
      </c>
      <c r="K32" s="368">
        <v>3000000</v>
      </c>
      <c r="L32" s="368">
        <v>3000000</v>
      </c>
      <c r="M32" s="368">
        <v>2200000</v>
      </c>
      <c r="N32" s="368">
        <v>2200000</v>
      </c>
      <c r="O32" s="368">
        <v>2000000</v>
      </c>
      <c r="P32" s="368">
        <v>1800000</v>
      </c>
      <c r="Q32" s="403">
        <f t="shared" si="15"/>
        <v>23748673</v>
      </c>
      <c r="R32" s="368">
        <v>23863024</v>
      </c>
      <c r="S32" s="549">
        <f t="shared" si="2"/>
        <v>0.9952080256048018</v>
      </c>
      <c r="T32" s="388"/>
    </row>
    <row r="33" spans="1:20" ht="15">
      <c r="A33" s="368">
        <v>5115</v>
      </c>
      <c r="B33" s="368" t="e">
        <f t="shared" si="1"/>
        <v>#REF!</v>
      </c>
      <c r="C33" s="368">
        <v>1001</v>
      </c>
      <c r="D33" s="385" t="s">
        <v>252</v>
      </c>
      <c r="E33" s="368"/>
      <c r="F33" s="502">
        <v>120181</v>
      </c>
      <c r="G33" s="368"/>
      <c r="H33" s="368"/>
      <c r="I33" s="368"/>
      <c r="J33" s="368">
        <v>120000</v>
      </c>
      <c r="K33" s="368">
        <v>120000</v>
      </c>
      <c r="L33" s="368">
        <v>120000</v>
      </c>
      <c r="M33" s="368">
        <v>120000</v>
      </c>
      <c r="N33" s="368">
        <v>120000</v>
      </c>
      <c r="O33" s="368">
        <v>120000</v>
      </c>
      <c r="P33" s="368">
        <v>120000</v>
      </c>
      <c r="Q33" s="403">
        <f t="shared" si="15"/>
        <v>960181</v>
      </c>
      <c r="R33" s="368">
        <v>970953</v>
      </c>
      <c r="S33" s="549">
        <f t="shared" si="2"/>
        <v>0.9889057451802508</v>
      </c>
      <c r="T33" s="388"/>
    </row>
    <row r="34" spans="1:20" ht="45">
      <c r="A34" s="368">
        <v>5116</v>
      </c>
      <c r="B34" s="368" t="e">
        <f>#REF!</f>
        <v>#REF!</v>
      </c>
      <c r="C34" s="368">
        <v>1001</v>
      </c>
      <c r="D34" s="385" t="s">
        <v>598</v>
      </c>
      <c r="E34" s="502">
        <v>37875</v>
      </c>
      <c r="F34" s="502">
        <v>124748</v>
      </c>
      <c r="G34" s="502">
        <v>207455</v>
      </c>
      <c r="H34" s="502">
        <v>51613</v>
      </c>
      <c r="I34" s="502">
        <v>97593</v>
      </c>
      <c r="J34" s="368">
        <v>75000</v>
      </c>
      <c r="K34" s="368">
        <v>75000</v>
      </c>
      <c r="L34" s="368">
        <v>75000</v>
      </c>
      <c r="M34" s="368">
        <v>75000</v>
      </c>
      <c r="N34" s="368">
        <v>75000</v>
      </c>
      <c r="O34" s="368">
        <v>75000</v>
      </c>
      <c r="P34" s="368">
        <v>75000</v>
      </c>
      <c r="Q34" s="403">
        <f t="shared" si="15"/>
        <v>1044284</v>
      </c>
      <c r="R34" s="368">
        <v>891455</v>
      </c>
      <c r="S34" s="549">
        <f t="shared" si="2"/>
        <v>1.1714377057731462</v>
      </c>
      <c r="T34" s="388" t="s">
        <v>597</v>
      </c>
    </row>
    <row r="35" spans="1:20" ht="15">
      <c r="A35" s="368">
        <v>5117</v>
      </c>
      <c r="B35" s="368" t="e">
        <f t="shared" si="1"/>
        <v>#REF!</v>
      </c>
      <c r="C35" s="368">
        <v>1001</v>
      </c>
      <c r="D35" s="385" t="s">
        <v>253</v>
      </c>
      <c r="E35" s="502"/>
      <c r="F35" s="502">
        <v>5033</v>
      </c>
      <c r="G35" s="502"/>
      <c r="H35" s="502">
        <v>8023</v>
      </c>
      <c r="I35" s="502">
        <v>13158</v>
      </c>
      <c r="J35" s="368">
        <v>5000</v>
      </c>
      <c r="K35" s="368">
        <v>5000</v>
      </c>
      <c r="L35" s="368">
        <v>5000</v>
      </c>
      <c r="M35" s="368">
        <v>5000</v>
      </c>
      <c r="N35" s="368">
        <v>5000</v>
      </c>
      <c r="O35" s="368">
        <v>5000</v>
      </c>
      <c r="P35" s="368">
        <v>5000</v>
      </c>
      <c r="Q35" s="403">
        <f t="shared" si="15"/>
        <v>61214</v>
      </c>
      <c r="R35" s="368">
        <v>61494</v>
      </c>
      <c r="S35" s="549">
        <f t="shared" si="2"/>
        <v>0.9954467102481543</v>
      </c>
      <c r="T35" s="388"/>
    </row>
    <row r="36" spans="1:20" s="396" customFormat="1" ht="30">
      <c r="A36" s="369">
        <v>512</v>
      </c>
      <c r="B36" s="369" t="e">
        <f t="shared" si="1"/>
        <v>#REF!</v>
      </c>
      <c r="C36" s="369">
        <v>1001</v>
      </c>
      <c r="D36" s="386" t="s">
        <v>589</v>
      </c>
      <c r="E36" s="398">
        <v>33708</v>
      </c>
      <c r="F36" s="398">
        <v>59118</v>
      </c>
      <c r="G36" s="398">
        <v>27539</v>
      </c>
      <c r="H36" s="398">
        <v>22281</v>
      </c>
      <c r="I36" s="398">
        <v>7858</v>
      </c>
      <c r="J36" s="369">
        <v>30000</v>
      </c>
      <c r="K36" s="369">
        <v>30000</v>
      </c>
      <c r="L36" s="369">
        <v>30000</v>
      </c>
      <c r="M36" s="369">
        <v>30000</v>
      </c>
      <c r="N36" s="369">
        <v>30000</v>
      </c>
      <c r="O36" s="369">
        <v>30000</v>
      </c>
      <c r="P36" s="369">
        <v>30000</v>
      </c>
      <c r="Q36" s="398">
        <f aca="true" t="shared" si="16" ref="Q36:Q42">SUM(E36:P36)</f>
        <v>360504</v>
      </c>
      <c r="R36" s="369">
        <v>1244038</v>
      </c>
      <c r="S36" s="549">
        <f t="shared" si="2"/>
        <v>0.28978536025426876</v>
      </c>
      <c r="T36" s="388" t="s">
        <v>386</v>
      </c>
    </row>
    <row r="37" spans="1:20" s="396" customFormat="1" ht="30">
      <c r="A37" s="369">
        <v>513</v>
      </c>
      <c r="B37" s="369" t="e">
        <f t="shared" si="1"/>
        <v>#REF!</v>
      </c>
      <c r="C37" s="369">
        <v>1001</v>
      </c>
      <c r="D37" s="386" t="s">
        <v>380</v>
      </c>
      <c r="E37" s="369">
        <f>SUM(E38:E42)</f>
        <v>205500</v>
      </c>
      <c r="F37" s="369">
        <f aca="true" t="shared" si="17" ref="F37:P37">SUM(F38:F42)</f>
        <v>217044</v>
      </c>
      <c r="G37" s="369">
        <f t="shared" si="17"/>
        <v>141669</v>
      </c>
      <c r="H37" s="369">
        <f t="shared" si="17"/>
        <v>167043</v>
      </c>
      <c r="I37" s="369">
        <f t="shared" si="17"/>
        <v>122537</v>
      </c>
      <c r="J37" s="369">
        <f t="shared" si="17"/>
        <v>256000</v>
      </c>
      <c r="K37" s="369">
        <f t="shared" si="17"/>
        <v>356000</v>
      </c>
      <c r="L37" s="369">
        <f t="shared" si="17"/>
        <v>356000</v>
      </c>
      <c r="M37" s="369">
        <f t="shared" si="17"/>
        <v>225000</v>
      </c>
      <c r="N37" s="369">
        <f t="shared" si="17"/>
        <v>231000</v>
      </c>
      <c r="O37" s="369">
        <f t="shared" si="17"/>
        <v>195000</v>
      </c>
      <c r="P37" s="369">
        <f t="shared" si="17"/>
        <v>220000</v>
      </c>
      <c r="Q37" s="398">
        <f t="shared" si="16"/>
        <v>2692793</v>
      </c>
      <c r="R37" s="369">
        <f>SUM(R38:R42)</f>
        <v>5140897</v>
      </c>
      <c r="S37" s="549">
        <f t="shared" si="2"/>
        <v>0.5237982787828661</v>
      </c>
      <c r="T37" s="388"/>
    </row>
    <row r="38" spans="1:20" ht="45">
      <c r="A38" s="368">
        <v>5134</v>
      </c>
      <c r="B38" s="368" t="e">
        <f t="shared" si="1"/>
        <v>#REF!</v>
      </c>
      <c r="C38" s="368">
        <v>1001</v>
      </c>
      <c r="D38" s="385" t="s">
        <v>254</v>
      </c>
      <c r="E38" s="502">
        <v>15696</v>
      </c>
      <c r="F38" s="502">
        <v>23370</v>
      </c>
      <c r="G38" s="502">
        <v>3236</v>
      </c>
      <c r="H38" s="502">
        <v>33997</v>
      </c>
      <c r="I38" s="502">
        <v>18430</v>
      </c>
      <c r="J38" s="368">
        <v>50000</v>
      </c>
      <c r="K38" s="368">
        <v>100000</v>
      </c>
      <c r="L38" s="368">
        <v>100000</v>
      </c>
      <c r="M38" s="368">
        <v>50000</v>
      </c>
      <c r="N38" s="368">
        <v>50000</v>
      </c>
      <c r="O38" s="368">
        <v>20000</v>
      </c>
      <c r="P38" s="368">
        <v>20000</v>
      </c>
      <c r="Q38" s="403">
        <f t="shared" si="16"/>
        <v>484729</v>
      </c>
      <c r="R38" s="368">
        <v>1573890</v>
      </c>
      <c r="S38" s="549">
        <f t="shared" si="2"/>
        <v>0.30798149807165687</v>
      </c>
      <c r="T38" s="388" t="s">
        <v>387</v>
      </c>
    </row>
    <row r="39" spans="1:20" ht="15">
      <c r="A39" s="368">
        <v>5135</v>
      </c>
      <c r="B39" s="368" t="e">
        <f t="shared" si="1"/>
        <v>#REF!</v>
      </c>
      <c r="C39" s="368">
        <v>1001</v>
      </c>
      <c r="D39" s="385" t="s">
        <v>255</v>
      </c>
      <c r="E39" s="368"/>
      <c r="F39" s="368"/>
      <c r="G39" s="502">
        <v>6540</v>
      </c>
      <c r="H39" s="368"/>
      <c r="I39" s="368"/>
      <c r="J39" s="368">
        <v>6000</v>
      </c>
      <c r="K39" s="368">
        <v>6000</v>
      </c>
      <c r="L39" s="368">
        <v>6000</v>
      </c>
      <c r="M39" s="368"/>
      <c r="N39" s="368">
        <v>6000</v>
      </c>
      <c r="O39" s="368"/>
      <c r="P39" s="368"/>
      <c r="Q39" s="403">
        <f t="shared" si="16"/>
        <v>30540</v>
      </c>
      <c r="R39" s="368">
        <v>75597</v>
      </c>
      <c r="S39" s="549">
        <f t="shared" si="2"/>
        <v>0.4039842850906782</v>
      </c>
      <c r="T39" s="388"/>
    </row>
    <row r="40" spans="1:20" ht="15">
      <c r="A40" s="368">
        <v>5136</v>
      </c>
      <c r="B40" s="368" t="e">
        <f t="shared" si="1"/>
        <v>#REF!</v>
      </c>
      <c r="C40" s="368">
        <v>1001</v>
      </c>
      <c r="D40" s="385" t="s">
        <v>256</v>
      </c>
      <c r="E40" s="502">
        <v>128541</v>
      </c>
      <c r="F40" s="502">
        <v>78651</v>
      </c>
      <c r="G40" s="502">
        <v>120217</v>
      </c>
      <c r="H40" s="502">
        <v>70418</v>
      </c>
      <c r="I40" s="502">
        <v>30658</v>
      </c>
      <c r="J40" s="368">
        <v>125000</v>
      </c>
      <c r="K40" s="368">
        <v>125000</v>
      </c>
      <c r="L40" s="368">
        <v>125000</v>
      </c>
      <c r="M40" s="368">
        <v>125000</v>
      </c>
      <c r="N40" s="368">
        <v>125000</v>
      </c>
      <c r="O40" s="368">
        <v>125000</v>
      </c>
      <c r="P40" s="368">
        <v>125000</v>
      </c>
      <c r="Q40" s="403">
        <f t="shared" si="16"/>
        <v>1303485</v>
      </c>
      <c r="R40" s="368">
        <v>1683553</v>
      </c>
      <c r="S40" s="549">
        <f t="shared" si="2"/>
        <v>0.7742464894185096</v>
      </c>
      <c r="T40" s="388"/>
    </row>
    <row r="41" spans="1:20" ht="15">
      <c r="A41" s="368">
        <v>5138</v>
      </c>
      <c r="B41" s="368" t="e">
        <f t="shared" si="1"/>
        <v>#REF!</v>
      </c>
      <c r="C41" s="368">
        <v>1001</v>
      </c>
      <c r="D41" s="385" t="s">
        <v>257</v>
      </c>
      <c r="E41" s="502">
        <v>33900</v>
      </c>
      <c r="F41" s="368"/>
      <c r="G41" s="368"/>
      <c r="H41" s="502">
        <v>9016</v>
      </c>
      <c r="I41" s="502">
        <v>13257</v>
      </c>
      <c r="J41" s="368">
        <v>25000</v>
      </c>
      <c r="K41" s="368">
        <v>25000</v>
      </c>
      <c r="L41" s="368">
        <v>25000</v>
      </c>
      <c r="M41" s="368"/>
      <c r="N41" s="368"/>
      <c r="O41" s="368"/>
      <c r="P41" s="368">
        <v>25000</v>
      </c>
      <c r="Q41" s="403">
        <f t="shared" si="16"/>
        <v>156173</v>
      </c>
      <c r="R41" s="368">
        <v>315455</v>
      </c>
      <c r="S41" s="549">
        <f t="shared" si="2"/>
        <v>0.49507219730230934</v>
      </c>
      <c r="T41" s="388"/>
    </row>
    <row r="42" spans="1:20" ht="45">
      <c r="A42" s="368">
        <v>5139</v>
      </c>
      <c r="B42" s="368" t="e">
        <f t="shared" si="1"/>
        <v>#REF!</v>
      </c>
      <c r="C42" s="368">
        <v>1001</v>
      </c>
      <c r="D42" s="385" t="s">
        <v>388</v>
      </c>
      <c r="E42" s="502">
        <f>200+27163</f>
        <v>27363</v>
      </c>
      <c r="F42" s="502">
        <f>22070+92953</f>
        <v>115023</v>
      </c>
      <c r="G42" s="502">
        <f>6597+5079</f>
        <v>11676</v>
      </c>
      <c r="H42" s="502">
        <f>9380+44232</f>
        <v>53612</v>
      </c>
      <c r="I42" s="502">
        <f>9700+50492</f>
        <v>60192</v>
      </c>
      <c r="J42" s="368">
        <v>50000</v>
      </c>
      <c r="K42" s="368">
        <v>100000</v>
      </c>
      <c r="L42" s="368">
        <v>100000</v>
      </c>
      <c r="M42" s="368">
        <v>50000</v>
      </c>
      <c r="N42" s="368">
        <v>50000</v>
      </c>
      <c r="O42" s="368">
        <v>50000</v>
      </c>
      <c r="P42" s="368">
        <v>50000</v>
      </c>
      <c r="Q42" s="403">
        <f t="shared" si="16"/>
        <v>717866</v>
      </c>
      <c r="R42" s="368">
        <v>1492402</v>
      </c>
      <c r="S42" s="549">
        <f t="shared" si="2"/>
        <v>0.4810138287137112</v>
      </c>
      <c r="T42" s="388" t="s">
        <v>599</v>
      </c>
    </row>
    <row r="43" spans="1:20" s="395" customFormat="1" ht="15">
      <c r="A43" s="374"/>
      <c r="B43" s="374" t="e">
        <f>#REF!</f>
        <v>#REF!</v>
      </c>
      <c r="C43" s="374"/>
      <c r="D43" s="392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404"/>
      <c r="R43" s="374"/>
      <c r="S43" s="549"/>
      <c r="T43" s="389"/>
    </row>
    <row r="44" spans="1:20" s="396" customFormat="1" ht="45">
      <c r="A44" s="372">
        <v>52</v>
      </c>
      <c r="B44" s="372" t="e">
        <f t="shared" si="1"/>
        <v>#REF!</v>
      </c>
      <c r="C44" s="372">
        <v>1001</v>
      </c>
      <c r="D44" s="390" t="s">
        <v>369</v>
      </c>
      <c r="E44" s="372">
        <f aca="true" t="shared" si="18" ref="E44:P44">SUM(E45:E52)</f>
        <v>1154846</v>
      </c>
      <c r="F44" s="372">
        <f t="shared" si="18"/>
        <v>1960131</v>
      </c>
      <c r="G44" s="372">
        <f t="shared" si="18"/>
        <v>2344017</v>
      </c>
      <c r="H44" s="372">
        <f t="shared" si="18"/>
        <v>4768722</v>
      </c>
      <c r="I44" s="372">
        <f t="shared" si="18"/>
        <v>1657466</v>
      </c>
      <c r="J44" s="372">
        <f t="shared" si="18"/>
        <v>2684500</v>
      </c>
      <c r="K44" s="372">
        <f t="shared" si="18"/>
        <v>3337000</v>
      </c>
      <c r="L44" s="372">
        <f t="shared" si="18"/>
        <v>5697000</v>
      </c>
      <c r="M44" s="372">
        <f t="shared" si="18"/>
        <v>2027000</v>
      </c>
      <c r="N44" s="372">
        <f t="shared" si="18"/>
        <v>3927000</v>
      </c>
      <c r="O44" s="372">
        <f t="shared" si="18"/>
        <v>1927000</v>
      </c>
      <c r="P44" s="372">
        <f t="shared" si="18"/>
        <v>2164500</v>
      </c>
      <c r="Q44" s="400">
        <f>SUM(Q45:Q52)</f>
        <v>33649182</v>
      </c>
      <c r="R44" s="372">
        <f>SUM(R45:R52)</f>
        <v>35543152</v>
      </c>
      <c r="S44" s="549">
        <f t="shared" si="2"/>
        <v>0.9467135047561341</v>
      </c>
      <c r="T44" s="388"/>
    </row>
    <row r="45" spans="1:20" ht="60">
      <c r="A45" s="385" t="s">
        <v>572</v>
      </c>
      <c r="B45" s="368" t="e">
        <f t="shared" si="1"/>
        <v>#REF!</v>
      </c>
      <c r="C45" s="368">
        <v>1001</v>
      </c>
      <c r="D45" s="385" t="s">
        <v>573</v>
      </c>
      <c r="E45" s="502">
        <v>3937</v>
      </c>
      <c r="F45" s="502">
        <v>8840</v>
      </c>
      <c r="G45" s="502">
        <v>103460</v>
      </c>
      <c r="H45" s="502">
        <f>34000+6071</f>
        <v>40071</v>
      </c>
      <c r="I45" s="502">
        <f>115000+9000</f>
        <v>124000</v>
      </c>
      <c r="J45" s="368">
        <v>85000</v>
      </c>
      <c r="K45" s="368">
        <v>85000</v>
      </c>
      <c r="L45" s="368">
        <f>85000+2630000</f>
        <v>2715000</v>
      </c>
      <c r="M45" s="368">
        <v>85000</v>
      </c>
      <c r="N45" s="368">
        <v>85000</v>
      </c>
      <c r="O45" s="368">
        <v>85000</v>
      </c>
      <c r="P45" s="368">
        <v>85000</v>
      </c>
      <c r="Q45" s="403">
        <f>SUM(E45:P45)</f>
        <v>3505308</v>
      </c>
      <c r="R45" s="368">
        <v>3027828</v>
      </c>
      <c r="S45" s="549">
        <f t="shared" si="2"/>
        <v>1.1576972007656974</v>
      </c>
      <c r="T45" s="388" t="s">
        <v>600</v>
      </c>
    </row>
    <row r="46" spans="1:20" ht="75">
      <c r="A46" s="368">
        <v>523</v>
      </c>
      <c r="B46" s="368" t="e">
        <f t="shared" si="1"/>
        <v>#REF!</v>
      </c>
      <c r="C46" s="368">
        <v>1001</v>
      </c>
      <c r="D46" s="385" t="s">
        <v>389</v>
      </c>
      <c r="E46" s="502">
        <f>222250+35625+12000</f>
        <v>269875</v>
      </c>
      <c r="F46" s="502">
        <f>621597+223620</f>
        <v>845217</v>
      </c>
      <c r="G46" s="502">
        <v>533990</v>
      </c>
      <c r="H46" s="502">
        <f>294000</f>
        <v>294000</v>
      </c>
      <c r="I46" s="502">
        <v>404090</v>
      </c>
      <c r="J46" s="368">
        <v>600000</v>
      </c>
      <c r="K46" s="368">
        <v>600000</v>
      </c>
      <c r="L46" s="368">
        <v>600000</v>
      </c>
      <c r="M46" s="368">
        <v>500000</v>
      </c>
      <c r="N46" s="368">
        <v>500000</v>
      </c>
      <c r="O46" s="368">
        <v>500000</v>
      </c>
      <c r="P46" s="368">
        <v>500000</v>
      </c>
      <c r="Q46" s="403">
        <f aca="true" t="shared" si="19" ref="Q46:Q51">SUM(E46:P46)</f>
        <v>6147172</v>
      </c>
      <c r="R46" s="368">
        <v>6978983</v>
      </c>
      <c r="S46" s="549">
        <f t="shared" si="2"/>
        <v>0.8808120036973869</v>
      </c>
      <c r="T46" s="388" t="s">
        <v>601</v>
      </c>
    </row>
    <row r="47" spans="1:20" ht="15">
      <c r="A47" s="368">
        <v>524</v>
      </c>
      <c r="B47" s="368" t="e">
        <f t="shared" si="1"/>
        <v>#REF!</v>
      </c>
      <c r="C47" s="368">
        <v>1001</v>
      </c>
      <c r="D47" s="385" t="s">
        <v>25</v>
      </c>
      <c r="E47" s="502">
        <v>60000</v>
      </c>
      <c r="F47" s="502">
        <v>317394</v>
      </c>
      <c r="G47" s="502">
        <v>217334</v>
      </c>
      <c r="H47" s="502">
        <v>123620</v>
      </c>
      <c r="I47" s="502">
        <v>122827</v>
      </c>
      <c r="J47" s="368">
        <v>250000</v>
      </c>
      <c r="K47" s="368">
        <v>250000</v>
      </c>
      <c r="L47" s="368">
        <v>250000</v>
      </c>
      <c r="M47" s="368">
        <v>200000</v>
      </c>
      <c r="N47" s="368">
        <v>200000</v>
      </c>
      <c r="O47" s="368">
        <v>200000</v>
      </c>
      <c r="P47" s="368">
        <v>200000</v>
      </c>
      <c r="Q47" s="403">
        <f t="shared" si="19"/>
        <v>2391175</v>
      </c>
      <c r="R47" s="368">
        <v>2904135</v>
      </c>
      <c r="S47" s="549">
        <f t="shared" si="2"/>
        <v>0.8233690926902503</v>
      </c>
      <c r="T47" s="388"/>
    </row>
    <row r="48" spans="1:20" ht="60">
      <c r="A48" s="368">
        <v>525</v>
      </c>
      <c r="B48" s="368" t="e">
        <f t="shared" si="1"/>
        <v>#REF!</v>
      </c>
      <c r="C48" s="368">
        <v>1001</v>
      </c>
      <c r="D48" s="385" t="s">
        <v>261</v>
      </c>
      <c r="E48" s="502"/>
      <c r="F48" s="502">
        <v>89937</v>
      </c>
      <c r="G48" s="502"/>
      <c r="H48" s="502">
        <v>35600</v>
      </c>
      <c r="I48" s="502">
        <v>229000</v>
      </c>
      <c r="J48" s="368">
        <v>50000</v>
      </c>
      <c r="K48" s="368">
        <v>50000</v>
      </c>
      <c r="L48" s="368">
        <v>50000</v>
      </c>
      <c r="M48" s="368">
        <v>50000</v>
      </c>
      <c r="N48" s="368">
        <v>50000</v>
      </c>
      <c r="O48" s="368">
        <v>50000</v>
      </c>
      <c r="P48" s="368">
        <v>50000</v>
      </c>
      <c r="Q48" s="403">
        <f t="shared" si="19"/>
        <v>704537</v>
      </c>
      <c r="R48" s="368">
        <v>615000</v>
      </c>
      <c r="S48" s="549">
        <f t="shared" si="2"/>
        <v>1.145588617886179</v>
      </c>
      <c r="T48" s="388" t="s">
        <v>574</v>
      </c>
    </row>
    <row r="49" spans="1:20" ht="15">
      <c r="A49" s="368">
        <v>526</v>
      </c>
      <c r="B49" s="368" t="e">
        <f t="shared" si="1"/>
        <v>#REF!</v>
      </c>
      <c r="C49" s="368">
        <v>1001</v>
      </c>
      <c r="D49" s="385" t="s">
        <v>262</v>
      </c>
      <c r="E49" s="502"/>
      <c r="F49" s="502"/>
      <c r="G49" s="502"/>
      <c r="H49" s="502"/>
      <c r="I49" s="502"/>
      <c r="J49" s="368"/>
      <c r="K49" s="368">
        <v>20000</v>
      </c>
      <c r="L49" s="368"/>
      <c r="M49" s="368"/>
      <c r="N49" s="368"/>
      <c r="O49" s="368"/>
      <c r="P49" s="368"/>
      <c r="Q49" s="403">
        <f t="shared" si="19"/>
        <v>20000</v>
      </c>
      <c r="R49" s="368">
        <v>23566</v>
      </c>
      <c r="S49" s="549">
        <f t="shared" si="2"/>
        <v>0.8486803021301875</v>
      </c>
      <c r="T49" s="388"/>
    </row>
    <row r="50" spans="1:20" ht="30">
      <c r="A50" s="368">
        <v>527</v>
      </c>
      <c r="B50" s="368" t="e">
        <f t="shared" si="1"/>
        <v>#REF!</v>
      </c>
      <c r="C50" s="368">
        <v>1001</v>
      </c>
      <c r="D50" s="385" t="s">
        <v>263</v>
      </c>
      <c r="E50" s="502">
        <v>230000</v>
      </c>
      <c r="F50" s="502">
        <v>234000</v>
      </c>
      <c r="G50" s="502">
        <f>224000+337500</f>
        <v>561500</v>
      </c>
      <c r="H50" s="502">
        <v>228000</v>
      </c>
      <c r="I50" s="502">
        <v>230000</v>
      </c>
      <c r="J50" s="368">
        <f>230000+162500</f>
        <v>392500</v>
      </c>
      <c r="K50" s="368">
        <v>230000</v>
      </c>
      <c r="L50" s="368">
        <v>230000</v>
      </c>
      <c r="M50" s="368">
        <v>230000</v>
      </c>
      <c r="N50" s="368">
        <v>230000</v>
      </c>
      <c r="O50" s="368">
        <v>230000</v>
      </c>
      <c r="P50" s="368">
        <f>230000+162500</f>
        <v>392500</v>
      </c>
      <c r="Q50" s="403">
        <f t="shared" si="19"/>
        <v>3418500</v>
      </c>
      <c r="R50" s="368">
        <v>3579000</v>
      </c>
      <c r="S50" s="549">
        <f t="shared" si="2"/>
        <v>0.9551550712489523</v>
      </c>
      <c r="T50" s="388" t="s">
        <v>602</v>
      </c>
    </row>
    <row r="51" spans="1:20" ht="30">
      <c r="A51" s="368">
        <v>528</v>
      </c>
      <c r="B51" s="368" t="e">
        <f t="shared" si="1"/>
        <v>#REF!</v>
      </c>
      <c r="C51" s="368">
        <v>1001</v>
      </c>
      <c r="D51" s="385" t="s">
        <v>264</v>
      </c>
      <c r="E51" s="502">
        <v>134000</v>
      </c>
      <c r="F51" s="502">
        <v>132800</v>
      </c>
      <c r="G51" s="502">
        <v>381500</v>
      </c>
      <c r="H51" s="502">
        <v>214450</v>
      </c>
      <c r="I51" s="502">
        <v>75000</v>
      </c>
      <c r="J51" s="368">
        <v>200000</v>
      </c>
      <c r="K51" s="368">
        <v>200000</v>
      </c>
      <c r="L51" s="368">
        <v>200000</v>
      </c>
      <c r="M51" s="368">
        <v>200000</v>
      </c>
      <c r="N51" s="368">
        <v>200000</v>
      </c>
      <c r="O51" s="368">
        <v>200000</v>
      </c>
      <c r="P51" s="368">
        <v>200000</v>
      </c>
      <c r="Q51" s="403">
        <f t="shared" si="19"/>
        <v>2337750</v>
      </c>
      <c r="R51" s="368">
        <v>2666475</v>
      </c>
      <c r="S51" s="549">
        <f t="shared" si="2"/>
        <v>0.8767192641971142</v>
      </c>
      <c r="T51" s="388" t="s">
        <v>399</v>
      </c>
    </row>
    <row r="52" spans="1:20" s="396" customFormat="1" ht="45">
      <c r="A52" s="375">
        <v>529</v>
      </c>
      <c r="B52" s="375" t="e">
        <f t="shared" si="1"/>
        <v>#REF!</v>
      </c>
      <c r="C52" s="375">
        <v>1001</v>
      </c>
      <c r="D52" s="393" t="s">
        <v>381</v>
      </c>
      <c r="E52" s="375">
        <f>SUM(E53:E62)</f>
        <v>457034</v>
      </c>
      <c r="F52" s="375">
        <f aca="true" t="shared" si="20" ref="F52:O52">SUM(F53:F62)</f>
        <v>331943</v>
      </c>
      <c r="G52" s="375">
        <f t="shared" si="20"/>
        <v>546233</v>
      </c>
      <c r="H52" s="375">
        <f t="shared" si="20"/>
        <v>3832981</v>
      </c>
      <c r="I52" s="375">
        <f t="shared" si="20"/>
        <v>472549</v>
      </c>
      <c r="J52" s="375">
        <f t="shared" si="20"/>
        <v>1107000</v>
      </c>
      <c r="K52" s="375">
        <f t="shared" si="20"/>
        <v>1902000</v>
      </c>
      <c r="L52" s="375">
        <f t="shared" si="20"/>
        <v>1652000</v>
      </c>
      <c r="M52" s="375">
        <f t="shared" si="20"/>
        <v>762000</v>
      </c>
      <c r="N52" s="375">
        <f t="shared" si="20"/>
        <v>2662000</v>
      </c>
      <c r="O52" s="375">
        <f t="shared" si="20"/>
        <v>662000</v>
      </c>
      <c r="P52" s="375">
        <f>SUM(P53:P62)</f>
        <v>737000</v>
      </c>
      <c r="Q52" s="403">
        <f>SUM(Q53:Q62)</f>
        <v>15124740</v>
      </c>
      <c r="R52" s="375">
        <f>SUM(R53:R62)</f>
        <v>15748165</v>
      </c>
      <c r="S52" s="549">
        <f t="shared" si="2"/>
        <v>0.9604128481000802</v>
      </c>
      <c r="T52" s="408"/>
    </row>
    <row r="53" spans="1:20" ht="30">
      <c r="A53" s="368">
        <v>5290</v>
      </c>
      <c r="B53" s="368"/>
      <c r="C53" s="368"/>
      <c r="D53" s="385" t="s">
        <v>443</v>
      </c>
      <c r="E53" s="368"/>
      <c r="F53" s="368"/>
      <c r="G53" s="368"/>
      <c r="H53" s="368"/>
      <c r="I53" s="368"/>
      <c r="J53" s="368">
        <v>230000</v>
      </c>
      <c r="K53" s="368">
        <v>900000</v>
      </c>
      <c r="L53" s="368">
        <v>650000</v>
      </c>
      <c r="M53" s="368"/>
      <c r="N53" s="368"/>
      <c r="O53" s="368"/>
      <c r="P53" s="368"/>
      <c r="Q53" s="403">
        <f>SUM(E53:P53)</f>
        <v>1780000</v>
      </c>
      <c r="R53" s="368">
        <v>1784787</v>
      </c>
      <c r="S53" s="549">
        <f t="shared" si="2"/>
        <v>0.997317887232482</v>
      </c>
      <c r="T53" s="388"/>
    </row>
    <row r="54" spans="1:20" ht="15">
      <c r="A54" s="368">
        <v>5291</v>
      </c>
      <c r="B54" s="368" t="e">
        <f>B52</f>
        <v>#REF!</v>
      </c>
      <c r="C54" s="368">
        <v>1001</v>
      </c>
      <c r="D54" s="385" t="s">
        <v>237</v>
      </c>
      <c r="E54" s="502">
        <v>64410</v>
      </c>
      <c r="F54" s="502">
        <v>39737</v>
      </c>
      <c r="G54" s="502">
        <v>42531</v>
      </c>
      <c r="H54" s="502">
        <v>87205</v>
      </c>
      <c r="I54" s="502">
        <v>26362</v>
      </c>
      <c r="J54" s="368">
        <v>60000</v>
      </c>
      <c r="K54" s="368">
        <v>60000</v>
      </c>
      <c r="L54" s="368">
        <v>60000</v>
      </c>
      <c r="M54" s="368">
        <v>60000</v>
      </c>
      <c r="N54" s="368">
        <v>60000</v>
      </c>
      <c r="O54" s="368">
        <v>60000</v>
      </c>
      <c r="P54" s="368">
        <v>60000</v>
      </c>
      <c r="Q54" s="403">
        <f>SUM(E54:P54)</f>
        <v>680245</v>
      </c>
      <c r="R54" s="368">
        <v>713296</v>
      </c>
      <c r="S54" s="549">
        <f t="shared" si="2"/>
        <v>0.9536643973890222</v>
      </c>
      <c r="T54" s="388" t="s">
        <v>390</v>
      </c>
    </row>
    <row r="55" spans="1:20" ht="45">
      <c r="A55" s="368">
        <v>5292</v>
      </c>
      <c r="B55" s="368" t="e">
        <f t="shared" si="1"/>
        <v>#REF!</v>
      </c>
      <c r="C55" s="368">
        <v>1001</v>
      </c>
      <c r="D55" s="385" t="s">
        <v>265</v>
      </c>
      <c r="E55" s="368"/>
      <c r="F55" s="368"/>
      <c r="G55" s="368"/>
      <c r="H55" s="368"/>
      <c r="I55" s="368"/>
      <c r="J55" s="368">
        <v>100000</v>
      </c>
      <c r="K55" s="368">
        <v>300000</v>
      </c>
      <c r="L55" s="368">
        <v>300000</v>
      </c>
      <c r="M55" s="368"/>
      <c r="N55" s="368"/>
      <c r="O55" s="368"/>
      <c r="P55" s="368"/>
      <c r="Q55" s="403">
        <f aca="true" t="shared" si="21" ref="Q55:Q63">SUM(E55:P55)</f>
        <v>700000</v>
      </c>
      <c r="R55" s="368">
        <v>737529</v>
      </c>
      <c r="S55" s="549">
        <f t="shared" si="2"/>
        <v>0.9491152212319787</v>
      </c>
      <c r="T55" s="388" t="s">
        <v>391</v>
      </c>
    </row>
    <row r="56" spans="1:20" ht="15">
      <c r="A56" s="368">
        <v>5293</v>
      </c>
      <c r="B56" s="368" t="e">
        <f t="shared" si="1"/>
        <v>#REF!</v>
      </c>
      <c r="C56" s="368">
        <v>1001</v>
      </c>
      <c r="D56" s="385" t="s">
        <v>266</v>
      </c>
      <c r="E56" s="502">
        <v>7615</v>
      </c>
      <c r="F56" s="502">
        <v>23770</v>
      </c>
      <c r="G56" s="502">
        <v>15020</v>
      </c>
      <c r="H56" s="502">
        <v>25665</v>
      </c>
      <c r="I56" s="502">
        <v>6270</v>
      </c>
      <c r="J56" s="368">
        <v>12000</v>
      </c>
      <c r="K56" s="368">
        <v>12000</v>
      </c>
      <c r="L56" s="368">
        <v>12000</v>
      </c>
      <c r="M56" s="368">
        <v>12000</v>
      </c>
      <c r="N56" s="368">
        <v>12000</v>
      </c>
      <c r="O56" s="368">
        <v>12000</v>
      </c>
      <c r="P56" s="368">
        <v>12000</v>
      </c>
      <c r="Q56" s="403">
        <f t="shared" si="21"/>
        <v>162340</v>
      </c>
      <c r="R56" s="368">
        <v>161686</v>
      </c>
      <c r="S56" s="549">
        <f t="shared" si="2"/>
        <v>1.00404487710748</v>
      </c>
      <c r="T56" s="388"/>
    </row>
    <row r="57" spans="1:20" ht="30">
      <c r="A57" s="368">
        <v>5294</v>
      </c>
      <c r="B57" s="368" t="e">
        <f t="shared" si="1"/>
        <v>#REF!</v>
      </c>
      <c r="C57" s="368">
        <v>1001</v>
      </c>
      <c r="D57" s="385" t="s">
        <v>267</v>
      </c>
      <c r="E57" s="368"/>
      <c r="F57" s="368"/>
      <c r="G57" s="368"/>
      <c r="H57" s="502">
        <v>2571318</v>
      </c>
      <c r="I57" s="368"/>
      <c r="J57" s="368"/>
      <c r="K57" s="368"/>
      <c r="L57" s="368"/>
      <c r="M57" s="368"/>
      <c r="N57" s="368">
        <v>2000000</v>
      </c>
      <c r="O57" s="368"/>
      <c r="P57" s="368"/>
      <c r="Q57" s="403">
        <f t="shared" si="21"/>
        <v>4571318</v>
      </c>
      <c r="R57" s="368">
        <v>4565782</v>
      </c>
      <c r="S57" s="549">
        <f t="shared" si="2"/>
        <v>1.0012124976619559</v>
      </c>
      <c r="T57" s="388" t="s">
        <v>603</v>
      </c>
    </row>
    <row r="58" spans="1:20" ht="30">
      <c r="A58" s="368">
        <v>5295</v>
      </c>
      <c r="B58" s="368" t="e">
        <f t="shared" si="1"/>
        <v>#REF!</v>
      </c>
      <c r="C58" s="368">
        <v>1001</v>
      </c>
      <c r="D58" s="385" t="s">
        <v>268</v>
      </c>
      <c r="E58" s="502"/>
      <c r="F58" s="502">
        <v>12189</v>
      </c>
      <c r="G58" s="502">
        <v>15176</v>
      </c>
      <c r="H58" s="502">
        <v>3547</v>
      </c>
      <c r="I58" s="502">
        <v>5274</v>
      </c>
      <c r="J58" s="368">
        <v>10000</v>
      </c>
      <c r="K58" s="368">
        <v>10000</v>
      </c>
      <c r="L58" s="368">
        <v>10000</v>
      </c>
      <c r="M58" s="368">
        <v>10000</v>
      </c>
      <c r="N58" s="368">
        <v>10000</v>
      </c>
      <c r="O58" s="368">
        <v>10000</v>
      </c>
      <c r="P58" s="368">
        <v>10000</v>
      </c>
      <c r="Q58" s="403">
        <f t="shared" si="21"/>
        <v>106186</v>
      </c>
      <c r="R58" s="368">
        <v>304629</v>
      </c>
      <c r="S58" s="549">
        <f t="shared" si="2"/>
        <v>0.34857482380206745</v>
      </c>
      <c r="T58" s="388" t="s">
        <v>393</v>
      </c>
    </row>
    <row r="59" spans="1:20" ht="60">
      <c r="A59" s="368">
        <v>5296</v>
      </c>
      <c r="B59" s="368" t="e">
        <f t="shared" si="1"/>
        <v>#REF!</v>
      </c>
      <c r="C59" s="368">
        <v>1001</v>
      </c>
      <c r="D59" s="385" t="s">
        <v>269</v>
      </c>
      <c r="E59" s="502">
        <v>57080</v>
      </c>
      <c r="F59" s="502">
        <v>99600</v>
      </c>
      <c r="G59" s="502">
        <v>78145</v>
      </c>
      <c r="H59" s="502">
        <v>56930</v>
      </c>
      <c r="I59" s="502">
        <v>41820</v>
      </c>
      <c r="J59" s="368">
        <v>110000</v>
      </c>
      <c r="K59" s="368">
        <v>110000</v>
      </c>
      <c r="L59" s="368">
        <v>110000</v>
      </c>
      <c r="M59" s="368">
        <v>70000</v>
      </c>
      <c r="N59" s="368">
        <v>70000</v>
      </c>
      <c r="O59" s="368">
        <v>70000</v>
      </c>
      <c r="P59" s="368">
        <v>70000</v>
      </c>
      <c r="Q59" s="403">
        <f t="shared" si="21"/>
        <v>943575</v>
      </c>
      <c r="R59" s="368">
        <v>1190782</v>
      </c>
      <c r="S59" s="549">
        <f t="shared" si="2"/>
        <v>0.7923994484296873</v>
      </c>
      <c r="T59" s="388" t="s">
        <v>394</v>
      </c>
    </row>
    <row r="60" spans="1:20" ht="60">
      <c r="A60" s="368">
        <v>5297</v>
      </c>
      <c r="B60" s="368" t="e">
        <f t="shared" si="1"/>
        <v>#REF!</v>
      </c>
      <c r="C60" s="368">
        <v>1001</v>
      </c>
      <c r="D60" s="385" t="s">
        <v>270</v>
      </c>
      <c r="E60" s="502"/>
      <c r="F60" s="502"/>
      <c r="G60" s="502">
        <v>100000</v>
      </c>
      <c r="H60" s="368"/>
      <c r="I60" s="368"/>
      <c r="J60" s="368">
        <v>75000</v>
      </c>
      <c r="K60" s="368"/>
      <c r="L60" s="368"/>
      <c r="M60" s="368">
        <v>100000</v>
      </c>
      <c r="N60" s="368"/>
      <c r="O60" s="368"/>
      <c r="P60" s="368">
        <v>75000</v>
      </c>
      <c r="Q60" s="403">
        <f t="shared" si="21"/>
        <v>350000</v>
      </c>
      <c r="R60" s="368">
        <v>358457</v>
      </c>
      <c r="S60" s="549">
        <f t="shared" si="2"/>
        <v>0.9764072120226415</v>
      </c>
      <c r="T60" s="388" t="s">
        <v>575</v>
      </c>
    </row>
    <row r="61" spans="1:20" ht="30">
      <c r="A61" s="368">
        <v>5298</v>
      </c>
      <c r="B61" s="368" t="e">
        <f t="shared" si="1"/>
        <v>#REF!</v>
      </c>
      <c r="C61" s="368">
        <v>1001</v>
      </c>
      <c r="D61" s="385" t="s">
        <v>271</v>
      </c>
      <c r="E61" s="502">
        <v>32000</v>
      </c>
      <c r="F61" s="502">
        <v>40000</v>
      </c>
      <c r="G61" s="502">
        <v>0</v>
      </c>
      <c r="H61" s="502">
        <v>240000</v>
      </c>
      <c r="I61" s="502">
        <v>240000</v>
      </c>
      <c r="J61" s="368">
        <v>280000</v>
      </c>
      <c r="K61" s="368">
        <v>280000</v>
      </c>
      <c r="L61" s="368">
        <v>280000</v>
      </c>
      <c r="M61" s="368">
        <v>280000</v>
      </c>
      <c r="N61" s="368">
        <v>280000</v>
      </c>
      <c r="O61" s="368">
        <v>280000</v>
      </c>
      <c r="P61" s="368">
        <v>280000</v>
      </c>
      <c r="Q61" s="403">
        <f t="shared" si="21"/>
        <v>2512000</v>
      </c>
      <c r="R61" s="368">
        <v>2567361</v>
      </c>
      <c r="S61" s="549">
        <f t="shared" si="2"/>
        <v>0.9784366125371539</v>
      </c>
      <c r="T61" s="388" t="s">
        <v>392</v>
      </c>
    </row>
    <row r="62" spans="1:20" ht="105" customHeight="1">
      <c r="A62" s="368">
        <v>5299</v>
      </c>
      <c r="B62" s="368" t="e">
        <f t="shared" si="1"/>
        <v>#REF!</v>
      </c>
      <c r="C62" s="368">
        <v>1001</v>
      </c>
      <c r="D62" s="385" t="s">
        <v>272</v>
      </c>
      <c r="E62" s="502">
        <v>295929</v>
      </c>
      <c r="F62" s="502">
        <v>116647</v>
      </c>
      <c r="G62" s="502">
        <v>295361</v>
      </c>
      <c r="H62" s="502">
        <v>848316</v>
      </c>
      <c r="I62" s="502">
        <v>152823</v>
      </c>
      <c r="J62" s="368">
        <v>230000</v>
      </c>
      <c r="K62" s="368">
        <v>230000</v>
      </c>
      <c r="L62" s="368">
        <v>230000</v>
      </c>
      <c r="M62" s="368">
        <v>230000</v>
      </c>
      <c r="N62" s="368">
        <v>230000</v>
      </c>
      <c r="O62" s="368">
        <v>230000</v>
      </c>
      <c r="P62" s="368">
        <v>230000</v>
      </c>
      <c r="Q62" s="403">
        <f t="shared" si="21"/>
        <v>3319076</v>
      </c>
      <c r="R62" s="368">
        <v>3363856</v>
      </c>
      <c r="S62" s="549">
        <f t="shared" si="2"/>
        <v>0.9866878962714218</v>
      </c>
      <c r="T62" s="388" t="s">
        <v>604</v>
      </c>
    </row>
    <row r="63" spans="1:20" s="395" customFormat="1" ht="15">
      <c r="A63" s="374"/>
      <c r="B63" s="374" t="e">
        <f t="shared" si="1"/>
        <v>#REF!</v>
      </c>
      <c r="C63" s="374"/>
      <c r="D63" s="392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404">
        <f t="shared" si="21"/>
        <v>0</v>
      </c>
      <c r="R63" s="374"/>
      <c r="S63" s="549"/>
      <c r="T63" s="389"/>
    </row>
    <row r="64" spans="1:20" s="396" customFormat="1" ht="45">
      <c r="A64" s="372">
        <v>53</v>
      </c>
      <c r="B64" s="372" t="e">
        <f aca="true" t="shared" si="22" ref="B64:B114">B63</f>
        <v>#REF!</v>
      </c>
      <c r="C64" s="372"/>
      <c r="D64" s="390" t="s">
        <v>274</v>
      </c>
      <c r="E64" s="372">
        <f aca="true" t="shared" si="23" ref="E64:R64">SUM(E65:E67)</f>
        <v>295227</v>
      </c>
      <c r="F64" s="372">
        <f t="shared" si="23"/>
        <v>490746</v>
      </c>
      <c r="G64" s="372">
        <f t="shared" si="23"/>
        <v>91056</v>
      </c>
      <c r="H64" s="372">
        <f t="shared" si="23"/>
        <v>116895</v>
      </c>
      <c r="I64" s="372">
        <f t="shared" si="23"/>
        <v>70724</v>
      </c>
      <c r="J64" s="372">
        <f t="shared" si="23"/>
        <v>1075000</v>
      </c>
      <c r="K64" s="372">
        <f t="shared" si="23"/>
        <v>75000</v>
      </c>
      <c r="L64" s="372">
        <f t="shared" si="23"/>
        <v>458611</v>
      </c>
      <c r="M64" s="372">
        <f t="shared" si="23"/>
        <v>75000</v>
      </c>
      <c r="N64" s="372">
        <f t="shared" si="23"/>
        <v>75000</v>
      </c>
      <c r="O64" s="372">
        <f t="shared" si="23"/>
        <v>458611</v>
      </c>
      <c r="P64" s="372">
        <f t="shared" si="23"/>
        <v>233475</v>
      </c>
      <c r="Q64" s="400">
        <f t="shared" si="23"/>
        <v>3515345</v>
      </c>
      <c r="R64" s="372">
        <f t="shared" si="23"/>
        <v>2502386</v>
      </c>
      <c r="S64" s="549">
        <f aca="true" t="shared" si="24" ref="S64:S114">Q64/R64</f>
        <v>1.4047972614936304</v>
      </c>
      <c r="T64" s="388"/>
    </row>
    <row r="65" spans="1:20" ht="45">
      <c r="A65" s="368">
        <v>531</v>
      </c>
      <c r="B65" s="368" t="e">
        <f t="shared" si="22"/>
        <v>#REF!</v>
      </c>
      <c r="C65" s="368">
        <v>1001</v>
      </c>
      <c r="D65" s="385" t="s">
        <v>275</v>
      </c>
      <c r="E65" s="502">
        <v>5000</v>
      </c>
      <c r="F65" s="502"/>
      <c r="G65" s="502"/>
      <c r="H65" s="502"/>
      <c r="I65" s="502"/>
      <c r="J65" s="368">
        <v>1000000</v>
      </c>
      <c r="K65" s="368"/>
      <c r="L65" s="368"/>
      <c r="M65" s="368"/>
      <c r="N65" s="368"/>
      <c r="O65" s="368"/>
      <c r="P65" s="368"/>
      <c r="Q65" s="403">
        <f>SUM(E65:P65)</f>
        <v>1005000</v>
      </c>
      <c r="R65" s="368">
        <v>26362</v>
      </c>
      <c r="S65" s="549">
        <f t="shared" si="24"/>
        <v>38.12305591381534</v>
      </c>
      <c r="T65" s="388" t="s">
        <v>576</v>
      </c>
    </row>
    <row r="66" spans="1:20" ht="15">
      <c r="A66" s="368">
        <v>532</v>
      </c>
      <c r="B66" s="368" t="e">
        <f t="shared" si="22"/>
        <v>#REF!</v>
      </c>
      <c r="C66" s="368">
        <v>1001</v>
      </c>
      <c r="D66" s="385" t="s">
        <v>276</v>
      </c>
      <c r="E66" s="502">
        <v>65091</v>
      </c>
      <c r="F66" s="502">
        <v>107135</v>
      </c>
      <c r="G66" s="502">
        <v>91056</v>
      </c>
      <c r="H66" s="502">
        <v>116895</v>
      </c>
      <c r="I66" s="502">
        <v>70724</v>
      </c>
      <c r="J66" s="368">
        <v>75000</v>
      </c>
      <c r="K66" s="368">
        <v>75000</v>
      </c>
      <c r="L66" s="368">
        <v>75000</v>
      </c>
      <c r="M66" s="368">
        <v>75000</v>
      </c>
      <c r="N66" s="368">
        <v>75000</v>
      </c>
      <c r="O66" s="368">
        <v>75000</v>
      </c>
      <c r="P66" s="368">
        <v>75000</v>
      </c>
      <c r="Q66" s="403">
        <f>SUM(E66:P66)</f>
        <v>975901</v>
      </c>
      <c r="R66" s="368">
        <v>941581</v>
      </c>
      <c r="S66" s="549">
        <f t="shared" si="24"/>
        <v>1.0364493336207932</v>
      </c>
      <c r="T66" s="388"/>
    </row>
    <row r="67" spans="1:20" ht="15">
      <c r="A67" s="368">
        <v>533</v>
      </c>
      <c r="B67" s="368" t="e">
        <f t="shared" si="22"/>
        <v>#REF!</v>
      </c>
      <c r="C67" s="368">
        <v>1001</v>
      </c>
      <c r="D67" s="385" t="s">
        <v>277</v>
      </c>
      <c r="E67" s="502">
        <v>225136</v>
      </c>
      <c r="F67" s="502">
        <v>383611</v>
      </c>
      <c r="G67" s="502"/>
      <c r="H67" s="502"/>
      <c r="I67" s="502"/>
      <c r="J67" s="368"/>
      <c r="K67" s="368"/>
      <c r="L67" s="368">
        <v>383611</v>
      </c>
      <c r="M67" s="368"/>
      <c r="N67" s="368"/>
      <c r="O67" s="368">
        <v>383611</v>
      </c>
      <c r="P67" s="368">
        <f>O67-E67</f>
        <v>158475</v>
      </c>
      <c r="Q67" s="403">
        <f>SUM(E67:P67)</f>
        <v>1534444</v>
      </c>
      <c r="R67" s="368">
        <v>1534443</v>
      </c>
      <c r="S67" s="549">
        <f t="shared" si="24"/>
        <v>1.000000651702279</v>
      </c>
      <c r="T67" s="388" t="s">
        <v>396</v>
      </c>
    </row>
    <row r="68" spans="1:20" ht="30">
      <c r="A68" s="370"/>
      <c r="B68" s="370" t="e">
        <f>#REF!</f>
        <v>#REF!</v>
      </c>
      <c r="C68" s="370"/>
      <c r="D68" s="387" t="s">
        <v>382</v>
      </c>
      <c r="E68" s="370">
        <f aca="true" t="shared" si="25" ref="E68:R68">E26</f>
        <v>2784773</v>
      </c>
      <c r="F68" s="370">
        <f t="shared" si="25"/>
        <v>9411104</v>
      </c>
      <c r="G68" s="370">
        <f t="shared" si="25"/>
        <v>8865252</v>
      </c>
      <c r="H68" s="370">
        <f t="shared" si="25"/>
        <v>10986962</v>
      </c>
      <c r="I68" s="370">
        <f t="shared" si="25"/>
        <v>7299928</v>
      </c>
      <c r="J68" s="370">
        <f t="shared" si="25"/>
        <v>10045500</v>
      </c>
      <c r="K68" s="370">
        <f t="shared" si="25"/>
        <v>10498000</v>
      </c>
      <c r="L68" s="370">
        <f t="shared" si="25"/>
        <v>13241611</v>
      </c>
      <c r="M68" s="370">
        <f t="shared" si="25"/>
        <v>7757000</v>
      </c>
      <c r="N68" s="370">
        <f t="shared" si="25"/>
        <v>10413000</v>
      </c>
      <c r="O68" s="370">
        <f t="shared" si="25"/>
        <v>8760611</v>
      </c>
      <c r="P68" s="370">
        <f t="shared" si="25"/>
        <v>8997975</v>
      </c>
      <c r="Q68" s="399">
        <f t="shared" si="25"/>
        <v>109061716</v>
      </c>
      <c r="R68" s="370">
        <f t="shared" si="25"/>
        <v>112898871</v>
      </c>
      <c r="S68" s="549">
        <f t="shared" si="24"/>
        <v>0.9660124590617031</v>
      </c>
      <c r="T68" s="388"/>
    </row>
    <row r="69" spans="1:20" s="395" customFormat="1" ht="15">
      <c r="A69" s="373"/>
      <c r="B69" s="373" t="e">
        <f t="shared" si="22"/>
        <v>#REF!</v>
      </c>
      <c r="C69" s="373"/>
      <c r="D69" s="391"/>
      <c r="E69" s="373"/>
      <c r="F69" s="373"/>
      <c r="G69" s="373"/>
      <c r="H69" s="373"/>
      <c r="I69" s="373"/>
      <c r="J69" s="373"/>
      <c r="K69" s="373"/>
      <c r="L69" s="373"/>
      <c r="M69" s="373"/>
      <c r="N69" s="373"/>
      <c r="O69" s="373"/>
      <c r="P69" s="373"/>
      <c r="Q69" s="401"/>
      <c r="R69" s="373"/>
      <c r="S69" s="549"/>
      <c r="T69" s="389"/>
    </row>
    <row r="70" spans="1:20" ht="15">
      <c r="A70" s="370"/>
      <c r="B70" s="370" t="e">
        <f t="shared" si="22"/>
        <v>#REF!</v>
      </c>
      <c r="C70" s="370"/>
      <c r="D70" s="387" t="s">
        <v>42</v>
      </c>
      <c r="E70" s="370">
        <f aca="true" t="shared" si="26" ref="E70:R70">E24-E68</f>
        <v>-882832.6412316235</v>
      </c>
      <c r="F70" s="370">
        <f t="shared" si="26"/>
        <v>-7173737.96406627</v>
      </c>
      <c r="G70" s="370">
        <f t="shared" si="26"/>
        <v>-5564648.621259843</v>
      </c>
      <c r="H70" s="370">
        <f t="shared" si="26"/>
        <v>-9570976.648818899</v>
      </c>
      <c r="I70" s="370">
        <f t="shared" si="26"/>
        <v>-1278231.3149606287</v>
      </c>
      <c r="J70" s="370">
        <f t="shared" si="26"/>
        <v>-2495417.33464567</v>
      </c>
      <c r="K70" s="370">
        <f t="shared" si="26"/>
        <v>5241347.106299214</v>
      </c>
      <c r="L70" s="370">
        <f t="shared" si="26"/>
        <v>2795522.586614173</v>
      </c>
      <c r="M70" s="370">
        <f t="shared" si="26"/>
        <v>-2367768.1771653537</v>
      </c>
      <c r="N70" s="370">
        <f t="shared" si="26"/>
        <v>-4606295.106299214</v>
      </c>
      <c r="O70" s="370">
        <f t="shared" si="26"/>
        <v>-5433828.413385827</v>
      </c>
      <c r="P70" s="370">
        <f t="shared" si="26"/>
        <v>-2782942.862204725</v>
      </c>
      <c r="Q70" s="399">
        <f t="shared" si="26"/>
        <v>-34119809.391124696</v>
      </c>
      <c r="R70" s="370">
        <f t="shared" si="26"/>
        <v>-50509062</v>
      </c>
      <c r="S70" s="549">
        <f t="shared" si="24"/>
        <v>0.675518571125409</v>
      </c>
      <c r="T70" s="388"/>
    </row>
    <row r="71" spans="1:20" ht="15">
      <c r="A71" s="371"/>
      <c r="B71" s="371" t="e">
        <f t="shared" si="22"/>
        <v>#REF!</v>
      </c>
      <c r="C71" s="371"/>
      <c r="D71" s="388"/>
      <c r="E71" s="371"/>
      <c r="F71" s="371"/>
      <c r="G71" s="371"/>
      <c r="H71" s="371"/>
      <c r="I71" s="371"/>
      <c r="J71" s="371"/>
      <c r="K71" s="371"/>
      <c r="L71" s="371"/>
      <c r="M71" s="371"/>
      <c r="N71" s="371"/>
      <c r="O71" s="371"/>
      <c r="P71" s="384"/>
      <c r="Q71" s="402"/>
      <c r="R71" s="384"/>
      <c r="S71" s="549"/>
      <c r="T71" s="388"/>
    </row>
    <row r="72" spans="1:20" ht="60">
      <c r="A72" s="368">
        <v>922</v>
      </c>
      <c r="B72" s="368" t="e">
        <f t="shared" si="22"/>
        <v>#REF!</v>
      </c>
      <c r="C72" s="368">
        <v>1001</v>
      </c>
      <c r="D72" s="385" t="s">
        <v>284</v>
      </c>
      <c r="E72" s="502">
        <v>10000</v>
      </c>
      <c r="F72" s="502">
        <v>129019</v>
      </c>
      <c r="G72" s="502"/>
      <c r="H72" s="502">
        <v>1511977</v>
      </c>
      <c r="I72" s="502">
        <v>57538</v>
      </c>
      <c r="J72" s="368">
        <v>200000</v>
      </c>
      <c r="K72" s="368">
        <v>200000</v>
      </c>
      <c r="L72" s="368">
        <v>200000</v>
      </c>
      <c r="M72" s="368">
        <v>200000</v>
      </c>
      <c r="N72" s="368">
        <v>300000</v>
      </c>
      <c r="O72" s="368">
        <v>400000</v>
      </c>
      <c r="P72" s="368">
        <v>600000</v>
      </c>
      <c r="Q72" s="403">
        <f>SUM(E72:P72)</f>
        <v>3808534</v>
      </c>
      <c r="R72" s="368">
        <v>3810261</v>
      </c>
      <c r="S72" s="549">
        <f t="shared" si="24"/>
        <v>0.9995467502095001</v>
      </c>
      <c r="T72" s="388" t="s">
        <v>605</v>
      </c>
    </row>
    <row r="73" spans="1:20" ht="45">
      <c r="A73" s="368">
        <v>926</v>
      </c>
      <c r="B73" s="368" t="e">
        <f t="shared" si="22"/>
        <v>#REF!</v>
      </c>
      <c r="C73" s="368">
        <v>1001</v>
      </c>
      <c r="D73" s="385" t="s">
        <v>285</v>
      </c>
      <c r="E73" s="502">
        <v>834129</v>
      </c>
      <c r="F73" s="502">
        <v>1053318</v>
      </c>
      <c r="G73" s="502">
        <v>1638261</v>
      </c>
      <c r="H73" s="502">
        <v>1006580</v>
      </c>
      <c r="I73" s="502">
        <v>980336</v>
      </c>
      <c r="J73" s="368">
        <v>1100000</v>
      </c>
      <c r="K73" s="368">
        <v>1100000</v>
      </c>
      <c r="L73" s="368">
        <v>1100000</v>
      </c>
      <c r="M73" s="368">
        <v>1100000</v>
      </c>
      <c r="N73" s="368">
        <v>1100000</v>
      </c>
      <c r="O73" s="368">
        <v>1100000</v>
      </c>
      <c r="P73" s="368">
        <v>1100000</v>
      </c>
      <c r="Q73" s="403">
        <f>SUM(E73:P73)</f>
        <v>13212624</v>
      </c>
      <c r="R73" s="368">
        <v>14745012</v>
      </c>
      <c r="S73" s="549">
        <f t="shared" si="24"/>
        <v>0.8960741435815719</v>
      </c>
      <c r="T73" s="388" t="s">
        <v>606</v>
      </c>
    </row>
    <row r="74" spans="1:20" ht="30">
      <c r="A74" s="368">
        <v>9672</v>
      </c>
      <c r="B74" s="368" t="e">
        <f t="shared" si="22"/>
        <v>#REF!</v>
      </c>
      <c r="C74" s="368">
        <v>1001</v>
      </c>
      <c r="D74" s="385" t="s">
        <v>241</v>
      </c>
      <c r="E74" s="368">
        <v>1900000</v>
      </c>
      <c r="F74" s="368">
        <v>1900000</v>
      </c>
      <c r="G74" s="368">
        <v>1900000</v>
      </c>
      <c r="H74" s="368">
        <v>1900000</v>
      </c>
      <c r="I74" s="368">
        <v>1900000</v>
      </c>
      <c r="J74" s="368">
        <v>1900000</v>
      </c>
      <c r="K74" s="368">
        <v>1900000</v>
      </c>
      <c r="L74" s="368">
        <v>1900000</v>
      </c>
      <c r="M74" s="368">
        <v>1900000</v>
      </c>
      <c r="N74" s="368">
        <v>1900000</v>
      </c>
      <c r="O74" s="368">
        <v>1900000</v>
      </c>
      <c r="P74" s="368">
        <v>1910878</v>
      </c>
      <c r="Q74" s="403">
        <f aca="true" t="shared" si="27" ref="Q74:Q80">SUM(E74:P74)</f>
        <v>22810878</v>
      </c>
      <c r="R74" s="368">
        <v>23451619</v>
      </c>
      <c r="S74" s="549">
        <f t="shared" si="24"/>
        <v>0.9726781762913682</v>
      </c>
      <c r="T74" s="388" t="s">
        <v>582</v>
      </c>
    </row>
    <row r="75" spans="1:20" ht="30">
      <c r="A75" s="368">
        <v>9673</v>
      </c>
      <c r="B75" s="368" t="e">
        <f t="shared" si="22"/>
        <v>#REF!</v>
      </c>
      <c r="C75" s="368">
        <v>1001</v>
      </c>
      <c r="D75" s="385" t="s">
        <v>242</v>
      </c>
      <c r="E75" s="502"/>
      <c r="F75" s="502">
        <v>118500</v>
      </c>
      <c r="G75" s="502">
        <v>22500</v>
      </c>
      <c r="H75" s="502"/>
      <c r="I75" s="502"/>
      <c r="J75" s="368">
        <v>120000</v>
      </c>
      <c r="K75" s="368">
        <v>20000</v>
      </c>
      <c r="L75" s="368">
        <v>120000</v>
      </c>
      <c r="M75" s="368">
        <v>20000</v>
      </c>
      <c r="N75" s="368">
        <v>120000</v>
      </c>
      <c r="O75" s="368">
        <v>20000</v>
      </c>
      <c r="P75" s="368" t="s">
        <v>583</v>
      </c>
      <c r="Q75" s="403">
        <f t="shared" si="27"/>
        <v>561000</v>
      </c>
      <c r="R75" s="368">
        <v>702201</v>
      </c>
      <c r="S75" s="549">
        <f t="shared" si="24"/>
        <v>0.7989165495349622</v>
      </c>
      <c r="T75" s="388" t="s">
        <v>366</v>
      </c>
    </row>
    <row r="76" spans="1:20" ht="15">
      <c r="A76" s="368">
        <v>9696</v>
      </c>
      <c r="B76" s="368" t="e">
        <f t="shared" si="22"/>
        <v>#REF!</v>
      </c>
      <c r="C76" s="368">
        <v>1001</v>
      </c>
      <c r="D76" s="385" t="s">
        <v>243</v>
      </c>
      <c r="E76" s="502"/>
      <c r="F76" s="502">
        <f>T76/12</f>
        <v>0</v>
      </c>
      <c r="G76" s="502"/>
      <c r="H76" s="502"/>
      <c r="I76" s="502">
        <v>29</v>
      </c>
      <c r="J76" s="368">
        <f aca="true" t="shared" si="28" ref="J76:P78">U76/12</f>
        <v>0</v>
      </c>
      <c r="K76" s="368">
        <f t="shared" si="28"/>
        <v>0</v>
      </c>
      <c r="L76" s="368">
        <f t="shared" si="28"/>
        <v>0</v>
      </c>
      <c r="M76" s="368">
        <f t="shared" si="28"/>
        <v>0</v>
      </c>
      <c r="N76" s="368">
        <f t="shared" si="28"/>
        <v>0</v>
      </c>
      <c r="O76" s="368">
        <f t="shared" si="28"/>
        <v>0</v>
      </c>
      <c r="P76" s="368">
        <f t="shared" si="28"/>
        <v>0</v>
      </c>
      <c r="Q76" s="403">
        <f t="shared" si="27"/>
        <v>29</v>
      </c>
      <c r="R76" s="368">
        <v>938</v>
      </c>
      <c r="S76" s="549">
        <f t="shared" si="24"/>
        <v>0.03091684434968017</v>
      </c>
      <c r="T76" s="388"/>
    </row>
    <row r="77" spans="1:20" ht="15">
      <c r="A77" s="368">
        <v>9720</v>
      </c>
      <c r="B77" s="368" t="e">
        <f t="shared" si="22"/>
        <v>#REF!</v>
      </c>
      <c r="C77" s="368">
        <v>1001</v>
      </c>
      <c r="D77" s="385" t="s">
        <v>244</v>
      </c>
      <c r="E77" s="502"/>
      <c r="F77" s="502">
        <f>T77/12</f>
        <v>0</v>
      </c>
      <c r="G77" s="502"/>
      <c r="H77" s="502"/>
      <c r="I77" s="502"/>
      <c r="J77" s="368">
        <f t="shared" si="28"/>
        <v>0</v>
      </c>
      <c r="K77" s="368">
        <f t="shared" si="28"/>
        <v>0</v>
      </c>
      <c r="L77" s="368">
        <f t="shared" si="28"/>
        <v>0</v>
      </c>
      <c r="M77" s="368">
        <f t="shared" si="28"/>
        <v>0</v>
      </c>
      <c r="N77" s="368">
        <f t="shared" si="28"/>
        <v>0</v>
      </c>
      <c r="O77" s="368">
        <f t="shared" si="28"/>
        <v>0</v>
      </c>
      <c r="P77" s="368">
        <f t="shared" si="28"/>
        <v>0</v>
      </c>
      <c r="Q77" s="403">
        <v>0</v>
      </c>
      <c r="R77" s="368">
        <v>118</v>
      </c>
      <c r="S77" s="549">
        <f t="shared" si="24"/>
        <v>0</v>
      </c>
      <c r="T77" s="388"/>
    </row>
    <row r="78" spans="1:20" ht="15">
      <c r="A78" s="368">
        <v>9748</v>
      </c>
      <c r="B78" s="368" t="e">
        <f t="shared" si="22"/>
        <v>#REF!</v>
      </c>
      <c r="C78" s="368">
        <v>1001</v>
      </c>
      <c r="D78" s="385" t="s">
        <v>245</v>
      </c>
      <c r="E78" s="502"/>
      <c r="F78" s="502">
        <f>T78/12</f>
        <v>0</v>
      </c>
      <c r="G78" s="502">
        <v>205</v>
      </c>
      <c r="H78" s="502"/>
      <c r="I78" s="502"/>
      <c r="J78" s="368">
        <f t="shared" si="28"/>
        <v>0</v>
      </c>
      <c r="K78" s="368">
        <f t="shared" si="28"/>
        <v>0</v>
      </c>
      <c r="L78" s="368">
        <f t="shared" si="28"/>
        <v>0</v>
      </c>
      <c r="M78" s="368">
        <f t="shared" si="28"/>
        <v>0</v>
      </c>
      <c r="N78" s="368">
        <f t="shared" si="28"/>
        <v>0</v>
      </c>
      <c r="O78" s="368">
        <f t="shared" si="28"/>
        <v>0</v>
      </c>
      <c r="P78" s="368">
        <f t="shared" si="28"/>
        <v>0</v>
      </c>
      <c r="Q78" s="403">
        <f t="shared" si="27"/>
        <v>205</v>
      </c>
      <c r="R78" s="368">
        <v>586</v>
      </c>
      <c r="S78" s="549">
        <f t="shared" si="24"/>
        <v>0.34982935153583616</v>
      </c>
      <c r="T78" s="388"/>
    </row>
    <row r="79" spans="1:20" ht="15">
      <c r="A79" s="368">
        <v>97620</v>
      </c>
      <c r="B79" s="368" t="e">
        <f t="shared" si="22"/>
        <v>#REF!</v>
      </c>
      <c r="C79" s="368">
        <v>1001</v>
      </c>
      <c r="D79" s="385" t="s">
        <v>246</v>
      </c>
      <c r="E79" s="502"/>
      <c r="F79" s="502">
        <f>T79/12</f>
        <v>0</v>
      </c>
      <c r="G79" s="502"/>
      <c r="H79" s="502"/>
      <c r="I79" s="502"/>
      <c r="J79" s="368">
        <f>U79/12</f>
        <v>0</v>
      </c>
      <c r="K79" s="368">
        <f>V79/12</f>
        <v>0</v>
      </c>
      <c r="L79" s="368" t="s">
        <v>564</v>
      </c>
      <c r="M79" s="368">
        <f>X79/12</f>
        <v>0</v>
      </c>
      <c r="N79" s="368">
        <f>Y79/12</f>
        <v>0</v>
      </c>
      <c r="O79" s="368">
        <f>Z79/12</f>
        <v>0</v>
      </c>
      <c r="P79" s="368">
        <f>AA79/12</f>
        <v>0</v>
      </c>
      <c r="Q79" s="403">
        <f t="shared" si="27"/>
        <v>0</v>
      </c>
      <c r="R79" s="368">
        <v>5148</v>
      </c>
      <c r="S79" s="549">
        <f t="shared" si="24"/>
        <v>0</v>
      </c>
      <c r="T79" s="388"/>
    </row>
    <row r="80" spans="1:20" ht="45">
      <c r="A80" s="368">
        <v>9894</v>
      </c>
      <c r="B80" s="368" t="e">
        <f t="shared" si="22"/>
        <v>#REF!</v>
      </c>
      <c r="C80" s="368">
        <v>1001</v>
      </c>
      <c r="D80" s="385" t="s">
        <v>247</v>
      </c>
      <c r="E80" s="368">
        <v>500000</v>
      </c>
      <c r="F80" s="368">
        <v>500000</v>
      </c>
      <c r="G80" s="368">
        <v>500000</v>
      </c>
      <c r="H80" s="368">
        <v>500000</v>
      </c>
      <c r="I80" s="368">
        <v>500000</v>
      </c>
      <c r="J80" s="368">
        <v>500000</v>
      </c>
      <c r="K80" s="368">
        <v>500000</v>
      </c>
      <c r="L80" s="368">
        <v>500000</v>
      </c>
      <c r="M80" s="368">
        <v>500000</v>
      </c>
      <c r="N80" s="368">
        <v>500000</v>
      </c>
      <c r="O80" s="368">
        <v>500000</v>
      </c>
      <c r="P80" s="368">
        <v>500000</v>
      </c>
      <c r="Q80" s="403">
        <f t="shared" si="27"/>
        <v>6000000</v>
      </c>
      <c r="R80" s="368">
        <f>5999721+52379</f>
        <v>6052100</v>
      </c>
      <c r="S80" s="549">
        <f t="shared" si="24"/>
        <v>0.9913914178549594</v>
      </c>
      <c r="T80" s="388"/>
    </row>
    <row r="81" spans="1:20" s="396" customFormat="1" ht="15">
      <c r="A81" s="369"/>
      <c r="B81" s="369" t="e">
        <f t="shared" si="22"/>
        <v>#REF!</v>
      </c>
      <c r="C81" s="369"/>
      <c r="D81" s="386"/>
      <c r="E81" s="369">
        <f aca="true" t="shared" si="29" ref="E81:P81">SUM(E72:E80)</f>
        <v>3244129</v>
      </c>
      <c r="F81" s="369">
        <f t="shared" si="29"/>
        <v>3700837</v>
      </c>
      <c r="G81" s="369">
        <f t="shared" si="29"/>
        <v>4060966</v>
      </c>
      <c r="H81" s="369">
        <f t="shared" si="29"/>
        <v>4918557</v>
      </c>
      <c r="I81" s="369">
        <f t="shared" si="29"/>
        <v>3437903</v>
      </c>
      <c r="J81" s="369">
        <f t="shared" si="29"/>
        <v>3820000</v>
      </c>
      <c r="K81" s="369">
        <f t="shared" si="29"/>
        <v>3720000</v>
      </c>
      <c r="L81" s="369">
        <f t="shared" si="29"/>
        <v>3820000</v>
      </c>
      <c r="M81" s="369">
        <f t="shared" si="29"/>
        <v>3720000</v>
      </c>
      <c r="N81" s="369">
        <f t="shared" si="29"/>
        <v>3920000</v>
      </c>
      <c r="O81" s="369">
        <f t="shared" si="29"/>
        <v>3920000</v>
      </c>
      <c r="P81" s="369">
        <f t="shared" si="29"/>
        <v>4110878</v>
      </c>
      <c r="Q81" s="398">
        <f>SUM(Q72:Q80)</f>
        <v>46393270</v>
      </c>
      <c r="R81" s="369">
        <f>SUM(R72:R80)</f>
        <v>48767983</v>
      </c>
      <c r="S81" s="549">
        <f t="shared" si="24"/>
        <v>0.9513059008407216</v>
      </c>
      <c r="T81" s="388"/>
    </row>
    <row r="82" spans="1:20" s="395" customFormat="1" ht="15">
      <c r="A82" s="374"/>
      <c r="B82" s="374" t="e">
        <f t="shared" si="22"/>
        <v>#REF!</v>
      </c>
      <c r="C82" s="374"/>
      <c r="D82" s="392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404"/>
      <c r="R82" s="374"/>
      <c r="S82" s="549"/>
      <c r="T82" s="389"/>
    </row>
    <row r="83" spans="1:20" s="396" customFormat="1" ht="30">
      <c r="A83" s="369">
        <v>522</v>
      </c>
      <c r="B83" s="369" t="e">
        <f t="shared" si="22"/>
        <v>#REF!</v>
      </c>
      <c r="C83" s="369"/>
      <c r="D83" s="386" t="s">
        <v>317</v>
      </c>
      <c r="E83" s="369">
        <f aca="true" t="shared" si="30" ref="E83:R83">SUM(E84:E86)</f>
        <v>7137550</v>
      </c>
      <c r="F83" s="369">
        <f t="shared" si="30"/>
        <v>7137550</v>
      </c>
      <c r="G83" s="369">
        <f t="shared" si="30"/>
        <v>7137550</v>
      </c>
      <c r="H83" s="369">
        <f t="shared" si="30"/>
        <v>7137550</v>
      </c>
      <c r="I83" s="369">
        <f t="shared" si="30"/>
        <v>7137550</v>
      </c>
      <c r="J83" s="369">
        <f t="shared" si="30"/>
        <v>7137550</v>
      </c>
      <c r="K83" s="369">
        <f t="shared" si="30"/>
        <v>7137550</v>
      </c>
      <c r="L83" s="369">
        <f t="shared" si="30"/>
        <v>7137550</v>
      </c>
      <c r="M83" s="369">
        <f t="shared" si="30"/>
        <v>7137550</v>
      </c>
      <c r="N83" s="369">
        <f t="shared" si="30"/>
        <v>7137550</v>
      </c>
      <c r="O83" s="369">
        <f t="shared" si="30"/>
        <v>7137550</v>
      </c>
      <c r="P83" s="369">
        <f t="shared" si="30"/>
        <v>7137550</v>
      </c>
      <c r="Q83" s="398">
        <f t="shared" si="30"/>
        <v>85650600</v>
      </c>
      <c r="R83" s="369">
        <f t="shared" si="30"/>
        <v>87345524</v>
      </c>
      <c r="S83" s="549">
        <f t="shared" si="24"/>
        <v>0.980595181958036</v>
      </c>
      <c r="T83" s="388"/>
    </row>
    <row r="84" spans="1:20" ht="15">
      <c r="A84" s="368">
        <v>52200</v>
      </c>
      <c r="B84" s="368" t="e">
        <f t="shared" si="22"/>
        <v>#REF!</v>
      </c>
      <c r="C84" s="368">
        <v>1001</v>
      </c>
      <c r="D84" s="385" t="s">
        <v>258</v>
      </c>
      <c r="E84" s="368">
        <v>3801813</v>
      </c>
      <c r="F84" s="368">
        <v>3801813</v>
      </c>
      <c r="G84" s="368">
        <v>3801813</v>
      </c>
      <c r="H84" s="368">
        <v>3801813</v>
      </c>
      <c r="I84" s="368">
        <v>3801813</v>
      </c>
      <c r="J84" s="368">
        <v>3801813</v>
      </c>
      <c r="K84" s="368">
        <v>3801813</v>
      </c>
      <c r="L84" s="368">
        <v>3801813</v>
      </c>
      <c r="M84" s="368">
        <v>3801813</v>
      </c>
      <c r="N84" s="368">
        <v>3801813</v>
      </c>
      <c r="O84" s="368">
        <v>3801813</v>
      </c>
      <c r="P84" s="368">
        <v>3801813</v>
      </c>
      <c r="Q84" s="403">
        <f>SUM(E84:P84)</f>
        <v>45621756</v>
      </c>
      <c r="R84" s="368">
        <v>46903236</v>
      </c>
      <c r="S84" s="549">
        <f t="shared" si="24"/>
        <v>0.9726782177673199</v>
      </c>
      <c r="T84" s="388">
        <f>Q84/2</f>
        <v>22810878</v>
      </c>
    </row>
    <row r="85" spans="1:20" ht="30">
      <c r="A85" s="368">
        <v>52201</v>
      </c>
      <c r="B85" s="368" t="e">
        <f t="shared" si="22"/>
        <v>#REF!</v>
      </c>
      <c r="C85" s="368">
        <v>1001</v>
      </c>
      <c r="D85" s="385" t="s">
        <v>259</v>
      </c>
      <c r="E85" s="368">
        <v>35737</v>
      </c>
      <c r="F85" s="368">
        <v>35737</v>
      </c>
      <c r="G85" s="368">
        <v>35737</v>
      </c>
      <c r="H85" s="368">
        <v>35737</v>
      </c>
      <c r="I85" s="368">
        <v>35737</v>
      </c>
      <c r="J85" s="368">
        <v>35737</v>
      </c>
      <c r="K85" s="368">
        <v>35737</v>
      </c>
      <c r="L85" s="368">
        <v>35737</v>
      </c>
      <c r="M85" s="368">
        <v>35737</v>
      </c>
      <c r="N85" s="368">
        <v>35737</v>
      </c>
      <c r="O85" s="368">
        <v>35737</v>
      </c>
      <c r="P85" s="368">
        <v>35737</v>
      </c>
      <c r="Q85" s="403">
        <f>SUM(E85:P85)</f>
        <v>428844</v>
      </c>
      <c r="R85" s="368">
        <v>442288</v>
      </c>
      <c r="S85" s="549">
        <f t="shared" si="24"/>
        <v>0.9696035162608979</v>
      </c>
      <c r="T85" s="388"/>
    </row>
    <row r="86" spans="1:20" ht="15">
      <c r="A86" s="368">
        <v>52210</v>
      </c>
      <c r="B86" s="368" t="e">
        <f t="shared" si="22"/>
        <v>#REF!</v>
      </c>
      <c r="C86" s="368">
        <v>1001</v>
      </c>
      <c r="D86" s="385" t="s">
        <v>260</v>
      </c>
      <c r="E86" s="368">
        <v>3300000</v>
      </c>
      <c r="F86" s="368">
        <v>3300000</v>
      </c>
      <c r="G86" s="368">
        <v>3300000</v>
      </c>
      <c r="H86" s="368">
        <v>3300000</v>
      </c>
      <c r="I86" s="368">
        <v>3300000</v>
      </c>
      <c r="J86" s="368">
        <v>3300000</v>
      </c>
      <c r="K86" s="368">
        <v>3300000</v>
      </c>
      <c r="L86" s="368">
        <v>3300000</v>
      </c>
      <c r="M86" s="368">
        <v>3300000</v>
      </c>
      <c r="N86" s="368">
        <v>3300000</v>
      </c>
      <c r="O86" s="368">
        <v>3300000</v>
      </c>
      <c r="P86" s="368">
        <v>3300000</v>
      </c>
      <c r="Q86" s="403">
        <f>SUM(E86:P86)</f>
        <v>39600000</v>
      </c>
      <c r="R86" s="368">
        <v>40000000</v>
      </c>
      <c r="S86" s="549">
        <f t="shared" si="24"/>
        <v>0.99</v>
      </c>
      <c r="T86" s="388"/>
    </row>
    <row r="87" spans="1:20" s="395" customFormat="1" ht="15">
      <c r="A87" s="374"/>
      <c r="B87" s="374" t="e">
        <f t="shared" si="22"/>
        <v>#REF!</v>
      </c>
      <c r="C87" s="374"/>
      <c r="D87" s="392"/>
      <c r="E87" s="374"/>
      <c r="F87" s="374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404"/>
      <c r="R87" s="374"/>
      <c r="S87" s="549"/>
      <c r="T87" s="389"/>
    </row>
    <row r="88" spans="1:20" s="396" customFormat="1" ht="15">
      <c r="A88" s="369"/>
      <c r="B88" s="369" t="e">
        <f t="shared" si="22"/>
        <v>#REF!</v>
      </c>
      <c r="C88" s="369"/>
      <c r="D88" s="386" t="s">
        <v>316</v>
      </c>
      <c r="E88" s="369">
        <f aca="true" t="shared" si="31" ref="E88:P88">E81-E83</f>
        <v>-3893421</v>
      </c>
      <c r="F88" s="369">
        <f t="shared" si="31"/>
        <v>-3436713</v>
      </c>
      <c r="G88" s="369">
        <f t="shared" si="31"/>
        <v>-3076584</v>
      </c>
      <c r="H88" s="369">
        <f t="shared" si="31"/>
        <v>-2218993</v>
      </c>
      <c r="I88" s="369">
        <f t="shared" si="31"/>
        <v>-3699647</v>
      </c>
      <c r="J88" s="369">
        <f t="shared" si="31"/>
        <v>-3317550</v>
      </c>
      <c r="K88" s="369">
        <f t="shared" si="31"/>
        <v>-3417550</v>
      </c>
      <c r="L88" s="369">
        <f t="shared" si="31"/>
        <v>-3317550</v>
      </c>
      <c r="M88" s="369">
        <f t="shared" si="31"/>
        <v>-3417550</v>
      </c>
      <c r="N88" s="369">
        <f t="shared" si="31"/>
        <v>-3217550</v>
      </c>
      <c r="O88" s="369">
        <f t="shared" si="31"/>
        <v>-3217550</v>
      </c>
      <c r="P88" s="369">
        <f t="shared" si="31"/>
        <v>-3026672</v>
      </c>
      <c r="Q88" s="398">
        <f>Q81-Q83</f>
        <v>-39257330</v>
      </c>
      <c r="R88" s="369">
        <f>R81-R83</f>
        <v>-38577541</v>
      </c>
      <c r="S88" s="549">
        <f t="shared" si="24"/>
        <v>1.017621366794737</v>
      </c>
      <c r="T88" s="388"/>
    </row>
    <row r="89" spans="1:20" s="395" customFormat="1" ht="15">
      <c r="A89" s="374"/>
      <c r="B89" s="374" t="e">
        <f t="shared" si="22"/>
        <v>#REF!</v>
      </c>
      <c r="C89" s="374"/>
      <c r="D89" s="392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404"/>
      <c r="R89" s="374"/>
      <c r="S89" s="549"/>
      <c r="T89" s="389"/>
    </row>
    <row r="90" spans="1:20" ht="15">
      <c r="A90" s="370"/>
      <c r="B90" s="370" t="e">
        <f t="shared" si="22"/>
        <v>#REF!</v>
      </c>
      <c r="C90" s="370"/>
      <c r="D90" s="387" t="s">
        <v>229</v>
      </c>
      <c r="E90" s="370">
        <f aca="true" t="shared" si="32" ref="E90:Q90">E70+E88</f>
        <v>-4776253.6412316235</v>
      </c>
      <c r="F90" s="370">
        <f t="shared" si="32"/>
        <v>-10610450.96406627</v>
      </c>
      <c r="G90" s="370">
        <f t="shared" si="32"/>
        <v>-8641232.621259842</v>
      </c>
      <c r="H90" s="370">
        <f t="shared" si="32"/>
        <v>-11789969.648818899</v>
      </c>
      <c r="I90" s="370">
        <f t="shared" si="32"/>
        <v>-4977878.314960629</v>
      </c>
      <c r="J90" s="370">
        <f t="shared" si="32"/>
        <v>-5812967.33464567</v>
      </c>
      <c r="K90" s="370">
        <f t="shared" si="32"/>
        <v>1823797.106299214</v>
      </c>
      <c r="L90" s="370">
        <f t="shared" si="32"/>
        <v>-522027.4133858271</v>
      </c>
      <c r="M90" s="370">
        <f t="shared" si="32"/>
        <v>-5785318.177165354</v>
      </c>
      <c r="N90" s="370">
        <f t="shared" si="32"/>
        <v>-7823845.106299214</v>
      </c>
      <c r="O90" s="370">
        <f t="shared" si="32"/>
        <v>-8651378.413385827</v>
      </c>
      <c r="P90" s="370">
        <f t="shared" si="32"/>
        <v>-5809614.862204725</v>
      </c>
      <c r="Q90" s="399">
        <f t="shared" si="32"/>
        <v>-73377139.3911247</v>
      </c>
      <c r="R90" s="370">
        <f>R70+R88</f>
        <v>-89086603</v>
      </c>
      <c r="S90" s="549">
        <f t="shared" si="24"/>
        <v>0.8236607628997223</v>
      </c>
      <c r="T90" s="388"/>
    </row>
    <row r="91" spans="1:20" s="395" customFormat="1" ht="15">
      <c r="A91" s="374"/>
      <c r="B91" s="374" t="e">
        <f t="shared" si="22"/>
        <v>#REF!</v>
      </c>
      <c r="C91" s="374"/>
      <c r="D91" s="392"/>
      <c r="E91" s="374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/>
      <c r="Q91" s="404">
        <f>SUM(E91:P91)</f>
        <v>0</v>
      </c>
      <c r="R91" s="374"/>
      <c r="S91" s="549"/>
      <c r="T91" s="389"/>
    </row>
    <row r="92" spans="1:20" s="396" customFormat="1" ht="15">
      <c r="A92" s="375">
        <v>57</v>
      </c>
      <c r="B92" s="375" t="e">
        <f t="shared" si="22"/>
        <v>#REF!</v>
      </c>
      <c r="C92" s="375">
        <v>1001</v>
      </c>
      <c r="D92" s="393" t="s">
        <v>315</v>
      </c>
      <c r="E92" s="375">
        <f aca="true" t="shared" si="33" ref="E92:P92">SUM(E93:E94)</f>
        <v>755000</v>
      </c>
      <c r="F92" s="375">
        <f t="shared" si="33"/>
        <v>755000</v>
      </c>
      <c r="G92" s="375">
        <f t="shared" si="33"/>
        <v>755000</v>
      </c>
      <c r="H92" s="375">
        <f t="shared" si="33"/>
        <v>755000</v>
      </c>
      <c r="I92" s="375">
        <f t="shared" si="33"/>
        <v>755000</v>
      </c>
      <c r="J92" s="375">
        <f t="shared" si="33"/>
        <v>755000</v>
      </c>
      <c r="K92" s="375">
        <f t="shared" si="33"/>
        <v>755000</v>
      </c>
      <c r="L92" s="375">
        <f t="shared" si="33"/>
        <v>755000</v>
      </c>
      <c r="M92" s="375">
        <f t="shared" si="33"/>
        <v>755000</v>
      </c>
      <c r="N92" s="375">
        <f t="shared" si="33"/>
        <v>755000</v>
      </c>
      <c r="O92" s="375">
        <f t="shared" si="33"/>
        <v>755000</v>
      </c>
      <c r="P92" s="375">
        <f t="shared" si="33"/>
        <v>755000</v>
      </c>
      <c r="Q92" s="403">
        <f>SUM(Q93:Q94)</f>
        <v>9060000</v>
      </c>
      <c r="R92" s="375">
        <v>9130840</v>
      </c>
      <c r="S92" s="549">
        <f t="shared" si="24"/>
        <v>0.9922416776550679</v>
      </c>
      <c r="T92" s="388"/>
    </row>
    <row r="93" spans="1:20" ht="15">
      <c r="A93" s="368">
        <v>571</v>
      </c>
      <c r="B93" s="368" t="e">
        <f t="shared" si="22"/>
        <v>#REF!</v>
      </c>
      <c r="C93" s="368"/>
      <c r="D93" s="385" t="s">
        <v>303</v>
      </c>
      <c r="E93" s="368">
        <v>625000</v>
      </c>
      <c r="F93" s="368">
        <v>625000</v>
      </c>
      <c r="G93" s="368">
        <v>625000</v>
      </c>
      <c r="H93" s="368">
        <v>625000</v>
      </c>
      <c r="I93" s="368">
        <v>625000</v>
      </c>
      <c r="J93" s="368">
        <v>625000</v>
      </c>
      <c r="K93" s="368">
        <v>625000</v>
      </c>
      <c r="L93" s="368">
        <v>625000</v>
      </c>
      <c r="M93" s="368">
        <v>625000</v>
      </c>
      <c r="N93" s="368">
        <v>625000</v>
      </c>
      <c r="O93" s="368">
        <v>625000</v>
      </c>
      <c r="P93" s="368">
        <v>625000</v>
      </c>
      <c r="Q93" s="403">
        <f>SUM(E93:P93)</f>
        <v>7500000</v>
      </c>
      <c r="R93" s="368">
        <v>7572899</v>
      </c>
      <c r="S93" s="549">
        <f t="shared" si="24"/>
        <v>0.990373699688851</v>
      </c>
      <c r="T93" s="388"/>
    </row>
    <row r="94" spans="1:20" ht="45">
      <c r="A94" s="368">
        <v>572</v>
      </c>
      <c r="B94" s="368" t="e">
        <f t="shared" si="22"/>
        <v>#REF!</v>
      </c>
      <c r="C94" s="368"/>
      <c r="D94" s="385" t="s">
        <v>304</v>
      </c>
      <c r="E94" s="368">
        <v>130000</v>
      </c>
      <c r="F94" s="368">
        <v>130000</v>
      </c>
      <c r="G94" s="368">
        <v>130000</v>
      </c>
      <c r="H94" s="368">
        <v>130000</v>
      </c>
      <c r="I94" s="368">
        <v>130000</v>
      </c>
      <c r="J94" s="368">
        <v>130000</v>
      </c>
      <c r="K94" s="368">
        <v>130000</v>
      </c>
      <c r="L94" s="368">
        <v>130000</v>
      </c>
      <c r="M94" s="368">
        <v>130000</v>
      </c>
      <c r="N94" s="368">
        <v>130000</v>
      </c>
      <c r="O94" s="368">
        <v>130000</v>
      </c>
      <c r="P94" s="368">
        <v>130000</v>
      </c>
      <c r="Q94" s="403">
        <f>SUM(E94:P94)</f>
        <v>1560000</v>
      </c>
      <c r="R94" s="368">
        <v>1557941</v>
      </c>
      <c r="S94" s="549">
        <f t="shared" si="24"/>
        <v>1.0013216161587635</v>
      </c>
      <c r="T94" s="388"/>
    </row>
    <row r="95" spans="1:20" s="395" customFormat="1" ht="15">
      <c r="A95" s="374"/>
      <c r="B95" s="374" t="e">
        <f t="shared" si="22"/>
        <v>#REF!</v>
      </c>
      <c r="C95" s="374"/>
      <c r="D95" s="392"/>
      <c r="E95" s="374"/>
      <c r="F95" s="374"/>
      <c r="G95" s="374"/>
      <c r="H95" s="374"/>
      <c r="I95" s="374"/>
      <c r="J95" s="374"/>
      <c r="K95" s="374"/>
      <c r="L95" s="374"/>
      <c r="M95" s="374"/>
      <c r="N95" s="374"/>
      <c r="O95" s="374"/>
      <c r="P95" s="374"/>
      <c r="Q95" s="404">
        <f>SUM(E95:P95)</f>
        <v>0</v>
      </c>
      <c r="R95" s="374"/>
      <c r="S95" s="549"/>
      <c r="T95" s="389"/>
    </row>
    <row r="96" spans="1:20" s="396" customFormat="1" ht="60">
      <c r="A96" s="375">
        <v>8</v>
      </c>
      <c r="B96" s="375" t="e">
        <f t="shared" si="22"/>
        <v>#REF!</v>
      </c>
      <c r="C96" s="375"/>
      <c r="D96" s="393" t="s">
        <v>305</v>
      </c>
      <c r="E96" s="375">
        <f aca="true" t="shared" si="34" ref="E96:Q96">E97+E98+E110+E111</f>
        <v>407762</v>
      </c>
      <c r="F96" s="375">
        <f t="shared" si="34"/>
        <v>344664</v>
      </c>
      <c r="G96" s="375">
        <f t="shared" si="34"/>
        <v>443885</v>
      </c>
      <c r="H96" s="375">
        <f t="shared" si="34"/>
        <v>344885</v>
      </c>
      <c r="I96" s="375">
        <f t="shared" si="34"/>
        <v>344664</v>
      </c>
      <c r="J96" s="375">
        <f t="shared" si="34"/>
        <v>389000</v>
      </c>
      <c r="K96" s="375">
        <f t="shared" si="34"/>
        <v>389000</v>
      </c>
      <c r="L96" s="375">
        <f t="shared" si="34"/>
        <v>389000</v>
      </c>
      <c r="M96" s="375">
        <f t="shared" si="34"/>
        <v>389000</v>
      </c>
      <c r="N96" s="375">
        <f t="shared" si="34"/>
        <v>389000</v>
      </c>
      <c r="O96" s="375">
        <f t="shared" si="34"/>
        <v>389000</v>
      </c>
      <c r="P96" s="375">
        <f t="shared" si="34"/>
        <v>748001</v>
      </c>
      <c r="Q96" s="403">
        <f t="shared" si="34"/>
        <v>4908861</v>
      </c>
      <c r="R96" s="375">
        <f>R97+R98+R110+R111+T114</f>
        <v>6618698</v>
      </c>
      <c r="S96" s="549">
        <f t="shared" si="24"/>
        <v>0.7416656569011005</v>
      </c>
      <c r="T96" s="388"/>
    </row>
    <row r="97" spans="1:20" s="396" customFormat="1" ht="30">
      <c r="A97" s="375">
        <v>81</v>
      </c>
      <c r="B97" s="375" t="e">
        <f t="shared" si="22"/>
        <v>#REF!</v>
      </c>
      <c r="C97" s="375"/>
      <c r="D97" s="393" t="s">
        <v>306</v>
      </c>
      <c r="E97" s="375"/>
      <c r="F97" s="375"/>
      <c r="G97" s="375"/>
      <c r="H97" s="375"/>
      <c r="I97" s="375"/>
      <c r="J97" s="375"/>
      <c r="K97" s="375"/>
      <c r="L97" s="375"/>
      <c r="M97" s="375"/>
      <c r="N97" s="375"/>
      <c r="O97" s="375"/>
      <c r="P97" s="375"/>
      <c r="Q97" s="403">
        <f>SUM(E97:P97)</f>
        <v>0</v>
      </c>
      <c r="R97" s="375">
        <v>7996</v>
      </c>
      <c r="S97" s="549">
        <f t="shared" si="24"/>
        <v>0</v>
      </c>
      <c r="T97" s="408"/>
    </row>
    <row r="98" spans="1:20" s="396" customFormat="1" ht="30">
      <c r="A98" s="375">
        <v>86</v>
      </c>
      <c r="B98" s="375" t="e">
        <f t="shared" si="22"/>
        <v>#REF!</v>
      </c>
      <c r="C98" s="375"/>
      <c r="D98" s="393" t="s">
        <v>307</v>
      </c>
      <c r="E98" s="375">
        <f aca="true" t="shared" si="35" ref="E98:R98">E99+E103+E105</f>
        <v>401262</v>
      </c>
      <c r="F98" s="375">
        <f t="shared" si="35"/>
        <v>338164</v>
      </c>
      <c r="G98" s="375">
        <f t="shared" si="35"/>
        <v>437385</v>
      </c>
      <c r="H98" s="375">
        <f t="shared" si="35"/>
        <v>338385</v>
      </c>
      <c r="I98" s="375">
        <f t="shared" si="35"/>
        <v>338164</v>
      </c>
      <c r="J98" s="375">
        <f t="shared" si="35"/>
        <v>382500</v>
      </c>
      <c r="K98" s="375">
        <f t="shared" si="35"/>
        <v>382500</v>
      </c>
      <c r="L98" s="375">
        <f t="shared" si="35"/>
        <v>382500</v>
      </c>
      <c r="M98" s="375">
        <f t="shared" si="35"/>
        <v>382500</v>
      </c>
      <c r="N98" s="375">
        <f t="shared" si="35"/>
        <v>382500</v>
      </c>
      <c r="O98" s="375">
        <f t="shared" si="35"/>
        <v>382500</v>
      </c>
      <c r="P98" s="375">
        <f t="shared" si="35"/>
        <v>382500</v>
      </c>
      <c r="Q98" s="403">
        <f t="shared" si="35"/>
        <v>4530860</v>
      </c>
      <c r="R98" s="375">
        <f t="shared" si="35"/>
        <v>6175247</v>
      </c>
      <c r="S98" s="549">
        <f t="shared" si="24"/>
        <v>0.7337131615949937</v>
      </c>
      <c r="T98" s="388"/>
    </row>
    <row r="99" spans="1:20" s="547" customFormat="1" ht="60">
      <c r="A99" s="543">
        <v>863</v>
      </c>
      <c r="B99" s="543" t="e">
        <f t="shared" si="22"/>
        <v>#REF!</v>
      </c>
      <c r="C99" s="543">
        <v>1001</v>
      </c>
      <c r="D99" s="544" t="s">
        <v>308</v>
      </c>
      <c r="E99" s="543">
        <v>100000</v>
      </c>
      <c r="F99" s="543">
        <v>100000</v>
      </c>
      <c r="G99" s="543">
        <v>100000</v>
      </c>
      <c r="H99" s="543">
        <v>100000</v>
      </c>
      <c r="I99" s="543">
        <v>100000</v>
      </c>
      <c r="J99" s="543">
        <v>100000</v>
      </c>
      <c r="K99" s="543">
        <v>100000</v>
      </c>
      <c r="L99" s="543">
        <v>100000</v>
      </c>
      <c r="M99" s="543">
        <v>100000</v>
      </c>
      <c r="N99" s="543">
        <v>100000</v>
      </c>
      <c r="O99" s="543">
        <v>100000</v>
      </c>
      <c r="P99" s="543">
        <v>100000</v>
      </c>
      <c r="Q99" s="545">
        <f>SUM(E99:P99)</f>
        <v>1200000</v>
      </c>
      <c r="R99" s="543">
        <f>R100+R101+R102</f>
        <v>1095293</v>
      </c>
      <c r="S99" s="549">
        <f t="shared" si="24"/>
        <v>1.0955972511464969</v>
      </c>
      <c r="T99" s="546"/>
    </row>
    <row r="100" spans="1:20" ht="45">
      <c r="A100" s="368">
        <v>8632</v>
      </c>
      <c r="B100" s="368" t="e">
        <f t="shared" si="22"/>
        <v>#REF!</v>
      </c>
      <c r="C100" s="368">
        <v>1001</v>
      </c>
      <c r="D100" s="385" t="s">
        <v>309</v>
      </c>
      <c r="E100" s="502"/>
      <c r="F100" s="502">
        <v>14288</v>
      </c>
      <c r="G100" s="502"/>
      <c r="H100" s="368"/>
      <c r="I100" s="368"/>
      <c r="J100" s="368"/>
      <c r="K100" s="368"/>
      <c r="L100" s="368"/>
      <c r="M100" s="368"/>
      <c r="N100" s="368"/>
      <c r="O100" s="368"/>
      <c r="P100" s="368"/>
      <c r="Q100" s="403">
        <f>SUM(E100:P100)</f>
        <v>14288</v>
      </c>
      <c r="R100" s="368">
        <v>514879</v>
      </c>
      <c r="S100" s="549">
        <f t="shared" si="24"/>
        <v>0.027750209272469843</v>
      </c>
      <c r="T100" s="388" t="s">
        <v>400</v>
      </c>
    </row>
    <row r="101" spans="1:20" ht="30">
      <c r="A101" s="385">
        <v>8633</v>
      </c>
      <c r="B101" s="368" t="e">
        <f t="shared" si="22"/>
        <v>#REF!</v>
      </c>
      <c r="C101" s="368"/>
      <c r="D101" s="385" t="s">
        <v>579</v>
      </c>
      <c r="E101" s="368"/>
      <c r="F101" s="368"/>
      <c r="G101" s="368"/>
      <c r="H101" s="368"/>
      <c r="I101" s="368"/>
      <c r="J101" s="368"/>
      <c r="K101" s="368"/>
      <c r="L101" s="368"/>
      <c r="M101" s="368"/>
      <c r="N101" s="368"/>
      <c r="O101" s="368"/>
      <c r="P101" s="368"/>
      <c r="Q101" s="403">
        <f>SUM(E101:P101)</f>
        <v>0</v>
      </c>
      <c r="R101" s="368">
        <v>300160</v>
      </c>
      <c r="S101" s="549">
        <f t="shared" si="24"/>
        <v>0</v>
      </c>
      <c r="T101" s="388"/>
    </row>
    <row r="102" spans="1:20" ht="45">
      <c r="A102" s="385" t="s">
        <v>580</v>
      </c>
      <c r="B102" s="368" t="e">
        <f t="shared" si="22"/>
        <v>#REF!</v>
      </c>
      <c r="C102" s="368">
        <v>1001</v>
      </c>
      <c r="D102" s="385" t="s">
        <v>581</v>
      </c>
      <c r="E102" s="368">
        <v>20000</v>
      </c>
      <c r="F102" s="368">
        <v>20000</v>
      </c>
      <c r="G102" s="368">
        <v>20000</v>
      </c>
      <c r="H102" s="368">
        <v>20000</v>
      </c>
      <c r="I102" s="368">
        <v>20000</v>
      </c>
      <c r="J102" s="368">
        <v>20000</v>
      </c>
      <c r="K102" s="368">
        <v>20000</v>
      </c>
      <c r="L102" s="368">
        <v>20000</v>
      </c>
      <c r="M102" s="368">
        <v>20000</v>
      </c>
      <c r="N102" s="368">
        <v>20000</v>
      </c>
      <c r="O102" s="368">
        <v>20000</v>
      </c>
      <c r="P102" s="368">
        <v>20000</v>
      </c>
      <c r="Q102" s="403">
        <f>SUM(E102:P102)</f>
        <v>240000</v>
      </c>
      <c r="R102" s="368">
        <v>280254</v>
      </c>
      <c r="S102" s="549">
        <f t="shared" si="24"/>
        <v>0.85636601083303</v>
      </c>
      <c r="T102" s="388"/>
    </row>
    <row r="103" spans="1:20" s="547" customFormat="1" ht="30">
      <c r="A103" s="543">
        <v>867</v>
      </c>
      <c r="B103" s="543" t="e">
        <f t="shared" si="22"/>
        <v>#REF!</v>
      </c>
      <c r="C103" s="543">
        <v>1001</v>
      </c>
      <c r="D103" s="544" t="s">
        <v>310</v>
      </c>
      <c r="E103" s="543">
        <f>E104</f>
        <v>0</v>
      </c>
      <c r="F103" s="543">
        <f aca="true" t="shared" si="36" ref="F103:P103">F104</f>
        <v>0</v>
      </c>
      <c r="G103" s="543">
        <f t="shared" si="36"/>
        <v>0</v>
      </c>
      <c r="H103" s="543">
        <f t="shared" si="36"/>
        <v>0</v>
      </c>
      <c r="I103" s="543">
        <f t="shared" si="36"/>
        <v>0</v>
      </c>
      <c r="J103" s="543">
        <f t="shared" si="36"/>
        <v>0</v>
      </c>
      <c r="K103" s="543">
        <f t="shared" si="36"/>
        <v>0</v>
      </c>
      <c r="L103" s="543">
        <f t="shared" si="36"/>
        <v>0</v>
      </c>
      <c r="M103" s="543">
        <f t="shared" si="36"/>
        <v>0</v>
      </c>
      <c r="N103" s="543">
        <f t="shared" si="36"/>
        <v>0</v>
      </c>
      <c r="O103" s="543">
        <f t="shared" si="36"/>
        <v>0</v>
      </c>
      <c r="P103" s="543">
        <f t="shared" si="36"/>
        <v>0</v>
      </c>
      <c r="Q103" s="545">
        <f>Q104</f>
        <v>0</v>
      </c>
      <c r="R103" s="543">
        <f>R104</f>
        <v>1487200</v>
      </c>
      <c r="S103" s="549">
        <f t="shared" si="24"/>
        <v>0</v>
      </c>
      <c r="T103" s="542"/>
    </row>
    <row r="104" spans="1:20" ht="60">
      <c r="A104" s="368">
        <v>8672</v>
      </c>
      <c r="B104" s="368" t="e">
        <f>#REF!</f>
        <v>#REF!</v>
      </c>
      <c r="C104" s="368"/>
      <c r="D104" s="385" t="s">
        <v>311</v>
      </c>
      <c r="E104" s="368"/>
      <c r="F104" s="368"/>
      <c r="G104" s="368"/>
      <c r="H104" s="368"/>
      <c r="I104" s="368"/>
      <c r="J104" s="368"/>
      <c r="K104" s="368"/>
      <c r="L104" s="368"/>
      <c r="M104" s="368"/>
      <c r="N104" s="368"/>
      <c r="O104" s="368"/>
      <c r="P104" s="368"/>
      <c r="Q104" s="403">
        <f>SUM(E104:P104)</f>
        <v>0</v>
      </c>
      <c r="R104" s="368">
        <v>1487200</v>
      </c>
      <c r="S104" s="549">
        <f t="shared" si="24"/>
        <v>0</v>
      </c>
      <c r="T104" s="388"/>
    </row>
    <row r="105" spans="1:20" s="547" customFormat="1" ht="30">
      <c r="A105" s="543">
        <v>869</v>
      </c>
      <c r="B105" s="543" t="e">
        <f t="shared" si="22"/>
        <v>#REF!</v>
      </c>
      <c r="C105" s="543"/>
      <c r="D105" s="544" t="s">
        <v>383</v>
      </c>
      <c r="E105" s="543">
        <f>E106+E107+E108+E109</f>
        <v>301262</v>
      </c>
      <c r="F105" s="543">
        <f aca="true" t="shared" si="37" ref="F105:P105">F106+F107+F108+F109</f>
        <v>238164</v>
      </c>
      <c r="G105" s="543">
        <f t="shared" si="37"/>
        <v>337385</v>
      </c>
      <c r="H105" s="543">
        <f t="shared" si="37"/>
        <v>238385</v>
      </c>
      <c r="I105" s="543">
        <f t="shared" si="37"/>
        <v>238164</v>
      </c>
      <c r="J105" s="543">
        <f t="shared" si="37"/>
        <v>282500</v>
      </c>
      <c r="K105" s="543">
        <f t="shared" si="37"/>
        <v>282500</v>
      </c>
      <c r="L105" s="543">
        <f t="shared" si="37"/>
        <v>282500</v>
      </c>
      <c r="M105" s="543">
        <f t="shared" si="37"/>
        <v>282500</v>
      </c>
      <c r="N105" s="543">
        <f t="shared" si="37"/>
        <v>282500</v>
      </c>
      <c r="O105" s="543">
        <f t="shared" si="37"/>
        <v>282500</v>
      </c>
      <c r="P105" s="543">
        <f t="shared" si="37"/>
        <v>282500</v>
      </c>
      <c r="Q105" s="545">
        <f>Q106+Q107+Q108+Q109</f>
        <v>3330860</v>
      </c>
      <c r="R105" s="543">
        <f>R106+R107+R108+R109</f>
        <v>3592754</v>
      </c>
      <c r="S105" s="549">
        <f t="shared" si="24"/>
        <v>0.9271049451200944</v>
      </c>
      <c r="T105" s="542"/>
    </row>
    <row r="106" spans="1:20" ht="14.25" customHeight="1">
      <c r="A106" s="368">
        <v>8695</v>
      </c>
      <c r="B106" s="368" t="e">
        <f>#REF!</f>
        <v>#REF!</v>
      </c>
      <c r="C106" s="368"/>
      <c r="D106" s="385" t="s">
        <v>278</v>
      </c>
      <c r="E106" s="368">
        <v>125000</v>
      </c>
      <c r="F106" s="368">
        <v>125000</v>
      </c>
      <c r="G106" s="368">
        <v>125000</v>
      </c>
      <c r="H106" s="368">
        <v>125000</v>
      </c>
      <c r="I106" s="368">
        <v>125000</v>
      </c>
      <c r="J106" s="368">
        <v>125000</v>
      </c>
      <c r="K106" s="368">
        <v>125000</v>
      </c>
      <c r="L106" s="368">
        <v>125000</v>
      </c>
      <c r="M106" s="368">
        <v>125000</v>
      </c>
      <c r="N106" s="368">
        <v>125000</v>
      </c>
      <c r="O106" s="368">
        <v>125000</v>
      </c>
      <c r="P106" s="368">
        <v>125000</v>
      </c>
      <c r="Q106" s="403">
        <f>SUM(E106:P106)</f>
        <v>1500000</v>
      </c>
      <c r="R106" s="368">
        <v>1533667</v>
      </c>
      <c r="S106" s="549">
        <f t="shared" si="24"/>
        <v>0.978048037807425</v>
      </c>
      <c r="T106" s="388"/>
    </row>
    <row r="107" spans="1:20" ht="15">
      <c r="A107" s="368">
        <v>8696</v>
      </c>
      <c r="B107" s="368" t="e">
        <f t="shared" si="22"/>
        <v>#REF!</v>
      </c>
      <c r="C107" s="368"/>
      <c r="D107" s="385" t="s">
        <v>312</v>
      </c>
      <c r="E107" s="368"/>
      <c r="F107" s="368">
        <f>T107/12</f>
        <v>0</v>
      </c>
      <c r="G107" s="368"/>
      <c r="H107" s="368"/>
      <c r="I107" s="368"/>
      <c r="J107" s="368">
        <f aca="true" t="shared" si="38" ref="J107:P107">U107/12</f>
        <v>0</v>
      </c>
      <c r="K107" s="368">
        <f t="shared" si="38"/>
        <v>0</v>
      </c>
      <c r="L107" s="368">
        <f t="shared" si="38"/>
        <v>0</v>
      </c>
      <c r="M107" s="368">
        <f t="shared" si="38"/>
        <v>0</v>
      </c>
      <c r="N107" s="368">
        <f t="shared" si="38"/>
        <v>0</v>
      </c>
      <c r="O107" s="368">
        <f t="shared" si="38"/>
        <v>0</v>
      </c>
      <c r="P107" s="368">
        <f t="shared" si="38"/>
        <v>0</v>
      </c>
      <c r="Q107" s="403"/>
      <c r="R107" s="368">
        <v>1282</v>
      </c>
      <c r="S107" s="549">
        <f t="shared" si="24"/>
        <v>0</v>
      </c>
      <c r="T107" s="388"/>
    </row>
    <row r="108" spans="1:20" ht="30">
      <c r="A108" s="368">
        <v>8698</v>
      </c>
      <c r="B108" s="368" t="e">
        <f t="shared" si="22"/>
        <v>#REF!</v>
      </c>
      <c r="C108" s="368"/>
      <c r="D108" s="385" t="s">
        <v>313</v>
      </c>
      <c r="E108" s="368">
        <v>112500</v>
      </c>
      <c r="F108" s="368">
        <v>112500</v>
      </c>
      <c r="G108" s="368">
        <v>112500</v>
      </c>
      <c r="H108" s="368">
        <v>112500</v>
      </c>
      <c r="I108" s="368">
        <v>112500</v>
      </c>
      <c r="J108" s="368">
        <v>112500</v>
      </c>
      <c r="K108" s="368">
        <v>112500</v>
      </c>
      <c r="L108" s="368">
        <v>112500</v>
      </c>
      <c r="M108" s="368">
        <v>112500</v>
      </c>
      <c r="N108" s="368">
        <v>112500</v>
      </c>
      <c r="O108" s="368">
        <v>112500</v>
      </c>
      <c r="P108" s="368">
        <v>112500</v>
      </c>
      <c r="Q108" s="403">
        <f>SUM(E108:P108)</f>
        <v>1350000</v>
      </c>
      <c r="R108" s="368">
        <v>1328909</v>
      </c>
      <c r="S108" s="549">
        <f t="shared" si="24"/>
        <v>1.0158709136592499</v>
      </c>
      <c r="T108" s="388"/>
    </row>
    <row r="109" spans="1:20" ht="15">
      <c r="A109" s="368">
        <v>8699</v>
      </c>
      <c r="B109" s="368" t="e">
        <f t="shared" si="22"/>
        <v>#REF!</v>
      </c>
      <c r="C109" s="368"/>
      <c r="D109" s="385" t="s">
        <v>307</v>
      </c>
      <c r="E109" s="502">
        <v>63762</v>
      </c>
      <c r="F109" s="502">
        <v>664</v>
      </c>
      <c r="G109" s="502">
        <v>99885</v>
      </c>
      <c r="H109" s="502">
        <v>885</v>
      </c>
      <c r="I109" s="502">
        <v>664</v>
      </c>
      <c r="J109" s="368">
        <v>45000</v>
      </c>
      <c r="K109" s="368">
        <v>45000</v>
      </c>
      <c r="L109" s="368">
        <v>45000</v>
      </c>
      <c r="M109" s="368">
        <v>45000</v>
      </c>
      <c r="N109" s="368">
        <v>45000</v>
      </c>
      <c r="O109" s="368">
        <v>45000</v>
      </c>
      <c r="P109" s="368">
        <v>45000</v>
      </c>
      <c r="Q109" s="403">
        <f>SUM(E109:P109)</f>
        <v>480860</v>
      </c>
      <c r="R109" s="368">
        <v>728896</v>
      </c>
      <c r="S109" s="549">
        <f t="shared" si="24"/>
        <v>0.6597100272192467</v>
      </c>
      <c r="T109" s="388" t="s">
        <v>401</v>
      </c>
    </row>
    <row r="110" spans="1:20" s="396" customFormat="1" ht="60">
      <c r="A110" s="375">
        <v>87</v>
      </c>
      <c r="B110" s="375" t="e">
        <f t="shared" si="22"/>
        <v>#REF!</v>
      </c>
      <c r="C110" s="375"/>
      <c r="D110" s="393" t="s">
        <v>384</v>
      </c>
      <c r="E110" s="375">
        <v>6500</v>
      </c>
      <c r="F110" s="375">
        <v>6500</v>
      </c>
      <c r="G110" s="375">
        <v>6500</v>
      </c>
      <c r="H110" s="375">
        <v>6500</v>
      </c>
      <c r="I110" s="375">
        <v>6500</v>
      </c>
      <c r="J110" s="375">
        <v>6500</v>
      </c>
      <c r="K110" s="375">
        <v>6500</v>
      </c>
      <c r="L110" s="375">
        <v>6500</v>
      </c>
      <c r="M110" s="375">
        <v>6500</v>
      </c>
      <c r="N110" s="375">
        <v>6500</v>
      </c>
      <c r="O110" s="375">
        <v>6500</v>
      </c>
      <c r="P110" s="375">
        <v>6501</v>
      </c>
      <c r="Q110" s="403">
        <f>SUM(E110:P110)</f>
        <v>78001</v>
      </c>
      <c r="R110" s="375">
        <v>76455</v>
      </c>
      <c r="S110" s="549">
        <f t="shared" si="24"/>
        <v>1.020221045059185</v>
      </c>
      <c r="T110" s="388"/>
    </row>
    <row r="111" spans="1:20" s="396" customFormat="1" ht="15">
      <c r="A111" s="375">
        <v>891</v>
      </c>
      <c r="B111" s="375" t="e">
        <f t="shared" si="22"/>
        <v>#REF!</v>
      </c>
      <c r="C111" s="375">
        <v>1001</v>
      </c>
      <c r="D111" s="393" t="s">
        <v>314</v>
      </c>
      <c r="E111" s="375"/>
      <c r="F111" s="375"/>
      <c r="G111" s="375"/>
      <c r="H111" s="375"/>
      <c r="I111" s="375"/>
      <c r="J111" s="375"/>
      <c r="K111" s="375"/>
      <c r="L111" s="375"/>
      <c r="M111" s="375"/>
      <c r="N111" s="375"/>
      <c r="O111" s="375"/>
      <c r="P111" s="375">
        <v>359000</v>
      </c>
      <c r="Q111" s="403">
        <v>300000</v>
      </c>
      <c r="R111" s="375">
        <v>359000</v>
      </c>
      <c r="S111" s="549">
        <f t="shared" si="24"/>
        <v>0.8356545961002786</v>
      </c>
      <c r="T111" s="408"/>
    </row>
    <row r="112" spans="1:20" s="396" customFormat="1" ht="45">
      <c r="A112" s="375"/>
      <c r="B112" s="375" t="e">
        <f>#REF!</f>
        <v>#REF!</v>
      </c>
      <c r="C112" s="375"/>
      <c r="D112" s="393" t="s">
        <v>364</v>
      </c>
      <c r="E112" s="375">
        <f aca="true" t="shared" si="39" ref="E112:R112">E92+E96</f>
        <v>1162762</v>
      </c>
      <c r="F112" s="375">
        <f t="shared" si="39"/>
        <v>1099664</v>
      </c>
      <c r="G112" s="375">
        <f t="shared" si="39"/>
        <v>1198885</v>
      </c>
      <c r="H112" s="375">
        <f t="shared" si="39"/>
        <v>1099885</v>
      </c>
      <c r="I112" s="375">
        <f t="shared" si="39"/>
        <v>1099664</v>
      </c>
      <c r="J112" s="375">
        <f t="shared" si="39"/>
        <v>1144000</v>
      </c>
      <c r="K112" s="375">
        <f t="shared" si="39"/>
        <v>1144000</v>
      </c>
      <c r="L112" s="375">
        <f t="shared" si="39"/>
        <v>1144000</v>
      </c>
      <c r="M112" s="375">
        <f t="shared" si="39"/>
        <v>1144000</v>
      </c>
      <c r="N112" s="375">
        <f t="shared" si="39"/>
        <v>1144000</v>
      </c>
      <c r="O112" s="375">
        <f t="shared" si="39"/>
        <v>1144000</v>
      </c>
      <c r="P112" s="375">
        <f t="shared" si="39"/>
        <v>1503001</v>
      </c>
      <c r="Q112" s="403">
        <f t="shared" si="39"/>
        <v>13968861</v>
      </c>
      <c r="R112" s="375">
        <f t="shared" si="39"/>
        <v>15749538</v>
      </c>
      <c r="S112" s="549">
        <f t="shared" si="24"/>
        <v>0.8869378263667163</v>
      </c>
      <c r="T112" s="388"/>
    </row>
    <row r="113" spans="1:20" s="395" customFormat="1" ht="15">
      <c r="A113" s="374"/>
      <c r="B113" s="374" t="e">
        <f t="shared" si="22"/>
        <v>#REF!</v>
      </c>
      <c r="C113" s="374"/>
      <c r="D113" s="392"/>
      <c r="E113" s="374"/>
      <c r="F113" s="374"/>
      <c r="G113" s="374"/>
      <c r="H113" s="374"/>
      <c r="I113" s="374"/>
      <c r="J113" s="374"/>
      <c r="K113" s="374"/>
      <c r="L113" s="374"/>
      <c r="M113" s="374"/>
      <c r="N113" s="374"/>
      <c r="O113" s="374"/>
      <c r="P113" s="374"/>
      <c r="Q113" s="404">
        <f>SUM(E113:P113)</f>
        <v>0</v>
      </c>
      <c r="R113" s="374"/>
      <c r="S113" s="549"/>
      <c r="T113" s="389"/>
    </row>
    <row r="114" spans="1:20" s="395" customFormat="1" ht="15">
      <c r="A114" s="370"/>
      <c r="B114" s="370" t="e">
        <f t="shared" si="22"/>
        <v>#REF!</v>
      </c>
      <c r="C114" s="370"/>
      <c r="D114" s="387" t="s">
        <v>370</v>
      </c>
      <c r="E114" s="370">
        <f aca="true" t="shared" si="40" ref="E114:R114">E90-E112</f>
        <v>-5939015.6412316235</v>
      </c>
      <c r="F114" s="370">
        <f t="shared" si="40"/>
        <v>-11710114.96406627</v>
      </c>
      <c r="G114" s="370">
        <f t="shared" si="40"/>
        <v>-9840117.621259842</v>
      </c>
      <c r="H114" s="370">
        <f t="shared" si="40"/>
        <v>-12889854.648818899</v>
      </c>
      <c r="I114" s="370">
        <f t="shared" si="40"/>
        <v>-6077542.314960629</v>
      </c>
      <c r="J114" s="370">
        <f t="shared" si="40"/>
        <v>-6956967.33464567</v>
      </c>
      <c r="K114" s="370">
        <f t="shared" si="40"/>
        <v>679797.1062992141</v>
      </c>
      <c r="L114" s="370">
        <f t="shared" si="40"/>
        <v>-1666027.413385827</v>
      </c>
      <c r="M114" s="370">
        <f t="shared" si="40"/>
        <v>-6929318.177165354</v>
      </c>
      <c r="N114" s="370">
        <f t="shared" si="40"/>
        <v>-8967845.106299214</v>
      </c>
      <c r="O114" s="370">
        <f t="shared" si="40"/>
        <v>-9795378.413385827</v>
      </c>
      <c r="P114" s="370">
        <f t="shared" si="40"/>
        <v>-7312615.862204725</v>
      </c>
      <c r="Q114" s="399">
        <f t="shared" si="40"/>
        <v>-87346000.3911247</v>
      </c>
      <c r="R114" s="370">
        <f t="shared" si="40"/>
        <v>-104836141</v>
      </c>
      <c r="S114" s="549">
        <f t="shared" si="24"/>
        <v>0.8331668788831582</v>
      </c>
      <c r="T114" s="389"/>
    </row>
    <row r="115" spans="1:20" ht="15">
      <c r="A115" s="371"/>
      <c r="B115" s="371"/>
      <c r="C115" s="371"/>
      <c r="D115" s="388"/>
      <c r="E115" s="371"/>
      <c r="F115" s="371"/>
      <c r="G115" s="371"/>
      <c r="H115" s="371"/>
      <c r="I115" s="371"/>
      <c r="J115" s="371"/>
      <c r="K115" s="371"/>
      <c r="L115" s="371"/>
      <c r="M115" s="371"/>
      <c r="N115" s="371"/>
      <c r="O115" s="371"/>
      <c r="P115" s="371"/>
      <c r="Q115" s="407"/>
      <c r="R115" s="371"/>
      <c r="S115" s="549"/>
      <c r="T115" s="388"/>
    </row>
    <row r="116" spans="1:20" s="396" customFormat="1" ht="30">
      <c r="A116" s="411"/>
      <c r="B116" s="411"/>
      <c r="C116" s="411"/>
      <c r="D116" s="412" t="s">
        <v>444</v>
      </c>
      <c r="E116" s="548"/>
      <c r="F116" s="548">
        <v>2000000</v>
      </c>
      <c r="G116" s="548">
        <v>3500000</v>
      </c>
      <c r="H116" s="548">
        <v>4500000</v>
      </c>
      <c r="I116" s="548">
        <v>2500000</v>
      </c>
      <c r="J116" s="548">
        <v>2500000</v>
      </c>
      <c r="K116" s="411">
        <v>2500000</v>
      </c>
      <c r="L116" s="411">
        <v>2500000</v>
      </c>
      <c r="M116" s="411">
        <v>2500000</v>
      </c>
      <c r="N116" s="411">
        <v>2500000</v>
      </c>
      <c r="O116" s="411">
        <v>2500000</v>
      </c>
      <c r="P116" s="411">
        <v>2500000</v>
      </c>
      <c r="Q116" s="411">
        <f>SUM(E116:P116)</f>
        <v>30000000</v>
      </c>
      <c r="R116" s="411">
        <v>30000000</v>
      </c>
      <c r="S116" s="549"/>
      <c r="T116" s="408"/>
    </row>
    <row r="117" spans="1:20" s="396" customFormat="1" ht="30">
      <c r="A117" s="411"/>
      <c r="B117" s="411"/>
      <c r="C117" s="411"/>
      <c r="D117" s="412" t="s">
        <v>445</v>
      </c>
      <c r="E117" s="548"/>
      <c r="F117" s="548"/>
      <c r="G117" s="548">
        <v>2500000</v>
      </c>
      <c r="H117" s="548">
        <v>9500000</v>
      </c>
      <c r="I117" s="548">
        <v>6000000</v>
      </c>
      <c r="J117" s="411">
        <v>6000000</v>
      </c>
      <c r="K117" s="411">
        <v>6000000</v>
      </c>
      <c r="L117" s="411">
        <v>3345999</v>
      </c>
      <c r="M117" s="411">
        <v>6000000</v>
      </c>
      <c r="N117" s="411">
        <v>6000000</v>
      </c>
      <c r="O117" s="411">
        <v>6000000</v>
      </c>
      <c r="P117" s="411">
        <v>6000000</v>
      </c>
      <c r="Q117" s="411">
        <f>SUM(E117:P117)</f>
        <v>57345999</v>
      </c>
      <c r="R117" s="411">
        <v>74836141</v>
      </c>
      <c r="S117" s="549"/>
      <c r="T117" s="408"/>
    </row>
    <row r="118" spans="1:20" ht="30">
      <c r="A118" s="411"/>
      <c r="B118" s="411"/>
      <c r="C118" s="411"/>
      <c r="D118" s="412" t="s">
        <v>446</v>
      </c>
      <c r="E118" s="411">
        <f>E116+E117</f>
        <v>0</v>
      </c>
      <c r="F118" s="411">
        <f>F116+F117</f>
        <v>2000000</v>
      </c>
      <c r="G118" s="411">
        <f aca="true" t="shared" si="41" ref="G118:P118">G116+G117</f>
        <v>6000000</v>
      </c>
      <c r="H118" s="411">
        <f t="shared" si="41"/>
        <v>14000000</v>
      </c>
      <c r="I118" s="411">
        <f t="shared" si="41"/>
        <v>8500000</v>
      </c>
      <c r="J118" s="411">
        <f t="shared" si="41"/>
        <v>8500000</v>
      </c>
      <c r="K118" s="411">
        <f t="shared" si="41"/>
        <v>8500000</v>
      </c>
      <c r="L118" s="411">
        <f t="shared" si="41"/>
        <v>5845999</v>
      </c>
      <c r="M118" s="411">
        <f t="shared" si="41"/>
        <v>8500000</v>
      </c>
      <c r="N118" s="411">
        <f t="shared" si="41"/>
        <v>8500000</v>
      </c>
      <c r="O118" s="411">
        <f t="shared" si="41"/>
        <v>8500000</v>
      </c>
      <c r="P118" s="411">
        <f t="shared" si="41"/>
        <v>8500000</v>
      </c>
      <c r="Q118" s="411">
        <f>SUM(E118:P118)</f>
        <v>87345999</v>
      </c>
      <c r="R118" s="411">
        <v>104836141</v>
      </c>
      <c r="S118" s="549"/>
      <c r="T118" s="408"/>
    </row>
    <row r="119" spans="1:20" s="410" customFormat="1" ht="30">
      <c r="A119" s="413"/>
      <c r="B119" s="413"/>
      <c r="C119" s="413"/>
      <c r="D119" s="414" t="s">
        <v>447</v>
      </c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5">
        <f>SUM(H119:P119)</f>
        <v>0</v>
      </c>
      <c r="R119" s="413"/>
      <c r="S119" s="550"/>
      <c r="T119" s="409"/>
    </row>
    <row r="602" ht="15">
      <c r="T602" s="394" t="s">
        <v>395</v>
      </c>
    </row>
  </sheetData>
  <sheetProtection/>
  <printOptions horizontalCentered="1"/>
  <pageMargins left="0.15748031496062992" right="0.15748031496062992" top="0.2755905511811024" bottom="0.3937007874015748" header="0.15748031496062992" footer="0.15748031496062992"/>
  <pageSetup fitToHeight="0" fitToWidth="1" horizontalDpi="600" verticalDpi="600" orientation="landscape" paperSize="9" scale="88" r:id="rId1"/>
  <headerFooter alignWithMargins="0">
    <oddHeader>&amp;R&amp;D</oddHeader>
    <oddFooter>&amp;L&amp;Z&amp;F</oddFooter>
  </headerFooter>
  <rowBreaks count="1" manualBreakCount="1">
    <brk id="1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63"/>
  <sheetViews>
    <sheetView zoomScalePageLayoutView="0" workbookViewId="0" topLeftCell="A31">
      <selection activeCell="A62" sqref="A62"/>
    </sheetView>
  </sheetViews>
  <sheetFormatPr defaultColWidth="9.00390625" defaultRowHeight="15.75"/>
  <cols>
    <col min="1" max="16384" width="11.00390625" style="0" customWidth="1"/>
  </cols>
  <sheetData>
    <row r="1" ht="15.75">
      <c r="A1" t="s">
        <v>44</v>
      </c>
    </row>
    <row r="3" spans="1:2" ht="15.75">
      <c r="A3" s="36" t="s">
        <v>2</v>
      </c>
      <c r="B3" s="36" t="s">
        <v>44</v>
      </c>
    </row>
    <row r="4" spans="1:2" ht="15.75">
      <c r="A4" s="37">
        <v>1</v>
      </c>
      <c r="B4" s="36">
        <v>1035</v>
      </c>
    </row>
    <row r="5" spans="1:2" ht="15.75">
      <c r="A5" s="37">
        <v>6</v>
      </c>
      <c r="B5" s="36">
        <v>1035</v>
      </c>
    </row>
    <row r="6" spans="1:2" ht="15.75">
      <c r="A6" s="37">
        <v>26</v>
      </c>
      <c r="B6" s="36">
        <v>1035</v>
      </c>
    </row>
    <row r="7" spans="1:2" ht="15.75">
      <c r="A7" s="37">
        <v>35</v>
      </c>
      <c r="B7" s="36">
        <v>1035</v>
      </c>
    </row>
    <row r="8" spans="1:2" ht="15.75">
      <c r="A8" s="37">
        <v>38</v>
      </c>
      <c r="B8" s="36">
        <v>1035</v>
      </c>
    </row>
    <row r="9" spans="1:2" ht="15.75">
      <c r="A9" s="37">
        <v>41</v>
      </c>
      <c r="B9" s="36">
        <v>1035</v>
      </c>
    </row>
    <row r="10" spans="1:2" ht="15.75">
      <c r="A10" s="37">
        <v>42</v>
      </c>
      <c r="B10" s="36">
        <v>1035</v>
      </c>
    </row>
    <row r="11" spans="1:2" ht="15.75">
      <c r="A11" s="37">
        <v>45</v>
      </c>
      <c r="B11" s="36">
        <v>1035</v>
      </c>
    </row>
    <row r="12" spans="1:2" ht="15.75">
      <c r="A12" s="37">
        <v>48</v>
      </c>
      <c r="B12" s="36">
        <v>1035</v>
      </c>
    </row>
    <row r="13" spans="1:2" ht="15.75">
      <c r="A13" s="37">
        <v>49</v>
      </c>
      <c r="B13" s="36">
        <v>1035</v>
      </c>
    </row>
    <row r="14" spans="1:2" ht="15.75">
      <c r="A14" s="37">
        <v>8</v>
      </c>
      <c r="B14" s="36">
        <v>1021</v>
      </c>
    </row>
    <row r="15" spans="1:2" ht="15.75">
      <c r="A15" s="37">
        <v>13</v>
      </c>
      <c r="B15" s="36">
        <v>1021</v>
      </c>
    </row>
    <row r="16" spans="1:2" ht="15.75">
      <c r="A16" s="37">
        <v>14</v>
      </c>
      <c r="B16" s="36">
        <v>1021</v>
      </c>
    </row>
    <row r="17" spans="1:2" ht="15.75">
      <c r="A17" s="37">
        <v>15</v>
      </c>
      <c r="B17" s="36">
        <v>1021</v>
      </c>
    </row>
    <row r="18" spans="1:2" ht="15.75">
      <c r="A18" s="37">
        <v>16</v>
      </c>
      <c r="B18" s="36">
        <v>1021</v>
      </c>
    </row>
    <row r="19" spans="1:2" ht="15.75">
      <c r="A19" s="37">
        <v>25</v>
      </c>
      <c r="B19" s="36">
        <v>1021</v>
      </c>
    </row>
    <row r="20" spans="1:2" ht="15.75">
      <c r="A20" s="37">
        <v>31</v>
      </c>
      <c r="B20" s="36">
        <v>1021</v>
      </c>
    </row>
    <row r="21" spans="1:2" ht="15.75">
      <c r="A21" s="37">
        <v>50</v>
      </c>
      <c r="B21" s="36">
        <v>1021</v>
      </c>
    </row>
    <row r="22" spans="1:2" ht="15.75">
      <c r="A22" s="37">
        <v>63</v>
      </c>
      <c r="B22" s="36">
        <v>1021</v>
      </c>
    </row>
    <row r="23" spans="1:2" ht="15.75">
      <c r="A23" s="37">
        <v>64</v>
      </c>
      <c r="B23" s="36">
        <v>1021</v>
      </c>
    </row>
    <row r="24" spans="1:2" ht="15.75">
      <c r="A24" s="37">
        <v>66</v>
      </c>
      <c r="B24" s="36">
        <v>1021</v>
      </c>
    </row>
    <row r="25" spans="1:2" ht="15.75">
      <c r="A25" s="37">
        <v>2</v>
      </c>
      <c r="B25" s="36">
        <v>1020</v>
      </c>
    </row>
    <row r="26" spans="1:2" ht="15.75">
      <c r="A26" s="37">
        <v>5</v>
      </c>
      <c r="B26" s="36">
        <v>1020</v>
      </c>
    </row>
    <row r="27" spans="1:2" ht="15.75">
      <c r="A27" s="37">
        <v>10</v>
      </c>
      <c r="B27" s="36">
        <v>1020</v>
      </c>
    </row>
    <row r="28" spans="1:2" ht="15.75">
      <c r="A28" s="37">
        <v>11</v>
      </c>
      <c r="B28" s="36">
        <v>1020</v>
      </c>
    </row>
    <row r="29" spans="1:2" ht="15.75">
      <c r="A29" s="37">
        <v>12</v>
      </c>
      <c r="B29" s="36">
        <v>1020</v>
      </c>
    </row>
    <row r="30" spans="1:2" ht="15.75">
      <c r="A30" s="37">
        <v>17</v>
      </c>
      <c r="B30" s="36">
        <v>1020</v>
      </c>
    </row>
    <row r="31" spans="1:2" ht="15.75">
      <c r="A31" s="37">
        <v>18</v>
      </c>
      <c r="B31" s="36">
        <v>1020</v>
      </c>
    </row>
    <row r="32" spans="1:2" ht="15.75">
      <c r="A32" s="37">
        <v>24</v>
      </c>
      <c r="B32" s="36">
        <v>1020</v>
      </c>
    </row>
    <row r="33" spans="1:2" ht="15.75">
      <c r="A33" s="37">
        <v>27</v>
      </c>
      <c r="B33" s="36">
        <v>1020</v>
      </c>
    </row>
    <row r="34" spans="1:2" ht="15.75">
      <c r="A34" s="37">
        <v>28</v>
      </c>
      <c r="B34" s="36">
        <v>1020</v>
      </c>
    </row>
    <row r="35" spans="1:2" ht="15.75">
      <c r="A35" s="37">
        <v>29</v>
      </c>
      <c r="B35" s="36">
        <v>1020</v>
      </c>
    </row>
    <row r="36" spans="1:2" ht="15.75">
      <c r="A36" s="37">
        <v>30</v>
      </c>
      <c r="B36" s="36">
        <v>1020</v>
      </c>
    </row>
    <row r="37" spans="1:2" ht="15.75">
      <c r="A37" s="37">
        <v>32</v>
      </c>
      <c r="B37" s="36">
        <v>1020</v>
      </c>
    </row>
    <row r="38" spans="1:2" ht="15.75">
      <c r="A38" s="37">
        <v>33</v>
      </c>
      <c r="B38" s="36">
        <v>1020</v>
      </c>
    </row>
    <row r="39" spans="1:2" ht="15.75">
      <c r="A39" s="37">
        <v>34</v>
      </c>
      <c r="B39" s="36">
        <v>1020</v>
      </c>
    </row>
    <row r="40" spans="1:2" ht="15.75">
      <c r="A40" s="37">
        <v>46</v>
      </c>
      <c r="B40" s="36">
        <v>1020</v>
      </c>
    </row>
    <row r="41" spans="1:2" ht="15.75">
      <c r="A41" s="37">
        <v>37</v>
      </c>
      <c r="B41" s="36">
        <v>1025</v>
      </c>
    </row>
    <row r="42" spans="1:2" ht="15.75">
      <c r="A42" s="37">
        <v>39</v>
      </c>
      <c r="B42" s="36">
        <v>1039</v>
      </c>
    </row>
    <row r="43" spans="1:2" ht="15.75">
      <c r="A43" s="37">
        <v>40</v>
      </c>
      <c r="B43" s="36">
        <v>1040</v>
      </c>
    </row>
    <row r="44" spans="1:2" ht="15.75">
      <c r="A44" s="37">
        <v>47</v>
      </c>
      <c r="B44" s="36">
        <v>1047</v>
      </c>
    </row>
    <row r="45" spans="1:2" ht="15.75">
      <c r="A45" s="37">
        <v>43</v>
      </c>
      <c r="B45" s="36">
        <v>1026</v>
      </c>
    </row>
    <row r="46" spans="1:2" ht="15.75">
      <c r="A46" s="37">
        <v>51</v>
      </c>
      <c r="B46" s="36">
        <v>1030</v>
      </c>
    </row>
    <row r="47" spans="1:2" ht="15.75">
      <c r="A47" s="37">
        <v>9351</v>
      </c>
      <c r="B47" s="36">
        <v>1030</v>
      </c>
    </row>
    <row r="48" spans="1:2" ht="15.75">
      <c r="A48" s="37">
        <v>53</v>
      </c>
      <c r="B48" s="36">
        <v>1030</v>
      </c>
    </row>
    <row r="49" spans="1:2" ht="15.75">
      <c r="A49" s="37">
        <v>55</v>
      </c>
      <c r="B49" s="36">
        <v>1030</v>
      </c>
    </row>
    <row r="50" spans="1:2" ht="15.75">
      <c r="A50" s="37">
        <v>56</v>
      </c>
      <c r="B50" s="36">
        <v>1030</v>
      </c>
    </row>
    <row r="51" spans="1:2" ht="15.75">
      <c r="A51" s="37">
        <v>61</v>
      </c>
      <c r="B51" s="36">
        <v>1030</v>
      </c>
    </row>
    <row r="52" spans="1:2" ht="15.75">
      <c r="A52" s="37">
        <v>62</v>
      </c>
      <c r="B52" s="36">
        <v>1030</v>
      </c>
    </row>
    <row r="53" spans="1:2" ht="15.75">
      <c r="A53" s="37">
        <v>65</v>
      </c>
      <c r="B53" s="36">
        <v>1030</v>
      </c>
    </row>
    <row r="54" spans="1:2" ht="15.75">
      <c r="A54" s="37">
        <v>83</v>
      </c>
      <c r="B54" s="36">
        <v>1082</v>
      </c>
    </row>
    <row r="55" spans="1:2" ht="15.75">
      <c r="A55" s="37">
        <v>84</v>
      </c>
      <c r="B55" s="36">
        <v>1082</v>
      </c>
    </row>
    <row r="56" spans="1:2" ht="15.75">
      <c r="A56" s="37">
        <v>85</v>
      </c>
      <c r="B56" s="36">
        <v>1082</v>
      </c>
    </row>
    <row r="57" spans="1:2" ht="15.75">
      <c r="A57" s="37">
        <v>86</v>
      </c>
      <c r="B57" s="36">
        <v>1082</v>
      </c>
    </row>
    <row r="58" spans="1:2" ht="15.75">
      <c r="A58" s="37">
        <v>87</v>
      </c>
      <c r="B58" s="36">
        <v>1082</v>
      </c>
    </row>
    <row r="59" spans="1:2" ht="15.75">
      <c r="A59" s="37">
        <v>88</v>
      </c>
      <c r="B59" s="36">
        <v>1082</v>
      </c>
    </row>
    <row r="60" spans="1:2" ht="15.75">
      <c r="A60" s="37">
        <v>90</v>
      </c>
      <c r="B60" s="36">
        <v>1090</v>
      </c>
    </row>
    <row r="61" spans="1:2" ht="15.75">
      <c r="A61" s="37">
        <v>95</v>
      </c>
      <c r="B61" s="36">
        <v>1095</v>
      </c>
    </row>
    <row r="62" spans="1:2" ht="15.75">
      <c r="A62" s="37">
        <v>96</v>
      </c>
      <c r="B62" s="36">
        <v>1096</v>
      </c>
    </row>
    <row r="63" spans="1:2" ht="15.75">
      <c r="A63" s="37">
        <v>97</v>
      </c>
      <c r="B63" s="36">
        <v>1096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I119"/>
  <sheetViews>
    <sheetView zoomScale="80" zoomScaleNormal="80" zoomScalePageLayoutView="0" workbookViewId="0" topLeftCell="A2">
      <pane ySplit="4" topLeftCell="A60" activePane="bottomLeft" state="frozen"/>
      <selection pane="topLeft" activeCell="J144" sqref="J144"/>
      <selection pane="bottomLeft" activeCell="O65" sqref="O65"/>
    </sheetView>
  </sheetViews>
  <sheetFormatPr defaultColWidth="9.00390625" defaultRowHeight="15.75" outlineLevelRow="1"/>
  <cols>
    <col min="1" max="1" width="15.875" style="301" customWidth="1"/>
    <col min="2" max="2" width="22.125" style="301" bestFit="1" customWidth="1"/>
    <col min="3" max="3" width="31.25390625" style="382" bestFit="1" customWidth="1"/>
    <col min="4" max="4" width="5.75390625" style="299" bestFit="1" customWidth="1"/>
    <col min="5" max="5" width="7.875" style="301" customWidth="1"/>
    <col min="6" max="6" width="8.625" style="301" bestFit="1" customWidth="1"/>
    <col min="7" max="14" width="7.75390625" style="301" bestFit="1" customWidth="1"/>
    <col min="15" max="15" width="10.625" style="301" bestFit="1" customWidth="1"/>
    <col min="16" max="16" width="8.25390625" style="301" bestFit="1" customWidth="1"/>
    <col min="17" max="17" width="11.875" style="300" customWidth="1"/>
    <col min="18" max="18" width="14.50390625" style="301" customWidth="1"/>
    <col min="19" max="19" width="4.75390625" style="301" customWidth="1"/>
    <col min="20" max="20" width="30.375" style="302" customWidth="1"/>
    <col min="21" max="21" width="10.50390625" style="302" customWidth="1"/>
    <col min="22" max="22" width="26.75390625" style="302" customWidth="1"/>
    <col min="23" max="23" width="12.50390625" style="302" customWidth="1"/>
    <col min="24" max="26" width="9.00390625" style="302" customWidth="1"/>
    <col min="27" max="31" width="10.00390625" style="302" customWidth="1"/>
    <col min="32" max="32" width="9.00390625" style="302" customWidth="1"/>
    <col min="33" max="16384" width="11.00390625" style="301" customWidth="1"/>
  </cols>
  <sheetData>
    <row r="1" spans="1:16" ht="21">
      <c r="A1" s="556" t="s">
        <v>80</v>
      </c>
      <c r="B1" s="557"/>
      <c r="C1" s="377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</row>
    <row r="2" spans="1:32" ht="21">
      <c r="A2" s="303"/>
      <c r="B2" s="304"/>
      <c r="C2" s="377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T2" s="305" t="s">
        <v>139</v>
      </c>
      <c r="U2" s="306"/>
      <c r="V2" s="558" t="s">
        <v>140</v>
      </c>
      <c r="W2" s="559"/>
      <c r="AE2" s="301"/>
      <c r="AF2" s="301"/>
    </row>
    <row r="3" spans="1:32" ht="15">
      <c r="A3" s="307" t="s">
        <v>81</v>
      </c>
      <c r="B3" s="308">
        <f ca="1">TODAY()</f>
        <v>42544</v>
      </c>
      <c r="C3" s="378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T3" s="310" t="s">
        <v>141</v>
      </c>
      <c r="U3" s="310">
        <v>30</v>
      </c>
      <c r="V3" s="310" t="s">
        <v>141</v>
      </c>
      <c r="W3" s="310">
        <v>40</v>
      </c>
      <c r="AE3" s="301"/>
      <c r="AF3" s="301"/>
    </row>
    <row r="4" spans="1:32" ht="15" customHeight="1">
      <c r="A4" s="311" t="s">
        <v>82</v>
      </c>
      <c r="B4" s="312"/>
      <c r="C4" s="560" t="e">
        <f>Budgetübersicht!#REF!</f>
        <v>#REF!</v>
      </c>
      <c r="D4" s="560"/>
      <c r="E4" s="561" t="s">
        <v>142</v>
      </c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T4" s="310" t="s">
        <v>143</v>
      </c>
      <c r="U4" s="310">
        <v>750</v>
      </c>
      <c r="V4" s="310" t="s">
        <v>144</v>
      </c>
      <c r="W4" s="310">
        <v>4.33</v>
      </c>
      <c r="X4" s="302" t="s">
        <v>145</v>
      </c>
      <c r="AE4" s="301"/>
      <c r="AF4" s="301"/>
    </row>
    <row r="5" spans="1:32" ht="33.75" customHeight="1">
      <c r="A5" s="313" t="s">
        <v>83</v>
      </c>
      <c r="B5" s="313" t="s">
        <v>146</v>
      </c>
      <c r="C5" s="354" t="s">
        <v>147</v>
      </c>
      <c r="D5" s="313" t="s">
        <v>84</v>
      </c>
      <c r="E5" s="314" t="s">
        <v>47</v>
      </c>
      <c r="F5" s="314" t="s">
        <v>8</v>
      </c>
      <c r="G5" s="314" t="s">
        <v>9</v>
      </c>
      <c r="H5" s="314" t="s">
        <v>10</v>
      </c>
      <c r="I5" s="314" t="s">
        <v>11</v>
      </c>
      <c r="J5" s="314" t="s">
        <v>12</v>
      </c>
      <c r="K5" s="314" t="s">
        <v>13</v>
      </c>
      <c r="L5" s="314" t="s">
        <v>14</v>
      </c>
      <c r="M5" s="314" t="s">
        <v>15</v>
      </c>
      <c r="N5" s="314" t="s">
        <v>16</v>
      </c>
      <c r="O5" s="314" t="s">
        <v>5</v>
      </c>
      <c r="P5" s="314" t="s">
        <v>6</v>
      </c>
      <c r="Q5" s="314" t="s">
        <v>51</v>
      </c>
      <c r="R5" s="315" t="s">
        <v>363</v>
      </c>
      <c r="T5" s="316" t="s">
        <v>148</v>
      </c>
      <c r="U5" s="317">
        <f>(U4/U3/4.33)*173</f>
        <v>998.8452655889146</v>
      </c>
      <c r="V5" s="318" t="s">
        <v>149</v>
      </c>
      <c r="W5" s="319">
        <f>W3*W4</f>
        <v>173.2</v>
      </c>
      <c r="AE5" s="301"/>
      <c r="AF5" s="301"/>
    </row>
    <row r="6" spans="1:32" s="324" customFormat="1" ht="15.75" customHeight="1">
      <c r="A6" s="320" t="s">
        <v>88</v>
      </c>
      <c r="B6" s="336" t="s">
        <v>334</v>
      </c>
      <c r="C6" s="379" t="s">
        <v>345</v>
      </c>
      <c r="D6" s="336"/>
      <c r="E6" s="337">
        <v>173</v>
      </c>
      <c r="F6" s="337">
        <v>173</v>
      </c>
      <c r="G6" s="337">
        <v>173</v>
      </c>
      <c r="H6" s="337">
        <v>173</v>
      </c>
      <c r="I6" s="337">
        <v>173</v>
      </c>
      <c r="J6" s="337">
        <v>173</v>
      </c>
      <c r="K6" s="337">
        <v>173</v>
      </c>
      <c r="L6" s="337">
        <v>173</v>
      </c>
      <c r="M6" s="337">
        <v>173</v>
      </c>
      <c r="N6" s="337">
        <v>173</v>
      </c>
      <c r="O6" s="337">
        <v>173</v>
      </c>
      <c r="P6" s="337">
        <v>173</v>
      </c>
      <c r="Q6" s="321">
        <f>SUM(E6:P6)</f>
        <v>2076</v>
      </c>
      <c r="R6" s="344">
        <v>169000</v>
      </c>
      <c r="S6" s="301"/>
      <c r="T6" s="322"/>
      <c r="U6" s="322"/>
      <c r="V6" s="323"/>
      <c r="W6" s="322"/>
      <c r="X6" s="322"/>
      <c r="Y6" s="323"/>
      <c r="Z6" s="323"/>
      <c r="AA6" s="323"/>
      <c r="AB6" s="323"/>
      <c r="AC6" s="323"/>
      <c r="AD6" s="323"/>
      <c r="AE6" s="323"/>
      <c r="AF6" s="323"/>
    </row>
    <row r="7" spans="1:31" s="325" customFormat="1" ht="31.5" outlineLevel="1">
      <c r="A7" s="320" t="s">
        <v>88</v>
      </c>
      <c r="B7" s="336" t="s">
        <v>335</v>
      </c>
      <c r="C7" s="379" t="s">
        <v>332</v>
      </c>
      <c r="D7" s="336"/>
      <c r="E7" s="337">
        <v>173</v>
      </c>
      <c r="F7" s="337">
        <v>173</v>
      </c>
      <c r="G7" s="337">
        <v>173</v>
      </c>
      <c r="H7" s="337">
        <v>173</v>
      </c>
      <c r="I7" s="337"/>
      <c r="J7" s="337"/>
      <c r="K7" s="337"/>
      <c r="L7" s="337"/>
      <c r="M7" s="337"/>
      <c r="N7" s="337"/>
      <c r="O7" s="337"/>
      <c r="P7" s="337"/>
      <c r="Q7" s="321">
        <f aca="true" t="shared" si="0" ref="Q7:Q37">SUM(E7:P7)</f>
        <v>692</v>
      </c>
      <c r="R7" s="344">
        <v>164000</v>
      </c>
      <c r="S7" s="301"/>
      <c r="T7" s="322"/>
      <c r="U7" s="322"/>
      <c r="V7" s="322"/>
      <c r="W7" s="322"/>
      <c r="X7" s="322"/>
      <c r="Y7" s="322"/>
      <c r="Z7" s="322"/>
      <c r="AA7" s="322"/>
      <c r="AB7" s="301" t="s">
        <v>150</v>
      </c>
      <c r="AC7" s="301"/>
      <c r="AD7" s="301"/>
      <c r="AE7" s="301"/>
    </row>
    <row r="8" spans="1:31" s="325" customFormat="1" ht="15.75" outlineLevel="1">
      <c r="A8" s="320" t="s">
        <v>88</v>
      </c>
      <c r="B8" s="336" t="s">
        <v>336</v>
      </c>
      <c r="C8" s="379" t="s">
        <v>154</v>
      </c>
      <c r="D8" s="336"/>
      <c r="E8" s="337">
        <v>173</v>
      </c>
      <c r="F8" s="337">
        <v>173</v>
      </c>
      <c r="G8" s="337">
        <v>173</v>
      </c>
      <c r="H8" s="337">
        <v>173</v>
      </c>
      <c r="I8" s="337">
        <v>173</v>
      </c>
      <c r="J8" s="337">
        <v>173</v>
      </c>
      <c r="K8" s="337">
        <v>173</v>
      </c>
      <c r="L8" s="337">
        <v>173</v>
      </c>
      <c r="M8" s="337">
        <v>173</v>
      </c>
      <c r="N8" s="337">
        <v>173</v>
      </c>
      <c r="O8" s="337">
        <v>173</v>
      </c>
      <c r="P8" s="337">
        <v>173</v>
      </c>
      <c r="Q8" s="321">
        <f t="shared" si="0"/>
        <v>2076</v>
      </c>
      <c r="R8" s="344">
        <v>160000</v>
      </c>
      <c r="S8" s="301"/>
      <c r="T8" s="322"/>
      <c r="U8" s="322"/>
      <c r="V8" s="322"/>
      <c r="W8" s="322"/>
      <c r="X8" s="322"/>
      <c r="Y8" s="322"/>
      <c r="Z8" s="322"/>
      <c r="AA8" s="322"/>
      <c r="AB8" s="301">
        <v>1</v>
      </c>
      <c r="AC8" s="301" t="s">
        <v>151</v>
      </c>
      <c r="AD8" s="301"/>
      <c r="AE8" s="301"/>
    </row>
    <row r="9" spans="1:31" s="325" customFormat="1" ht="15.75" outlineLevel="1">
      <c r="A9" s="320" t="s">
        <v>88</v>
      </c>
      <c r="B9" s="336" t="s">
        <v>337</v>
      </c>
      <c r="C9" s="379" t="s">
        <v>154</v>
      </c>
      <c r="D9" s="336"/>
      <c r="E9" s="337">
        <v>173</v>
      </c>
      <c r="F9" s="337">
        <v>173</v>
      </c>
      <c r="G9" s="337">
        <v>173</v>
      </c>
      <c r="H9" s="337">
        <v>173</v>
      </c>
      <c r="I9" s="337">
        <v>173</v>
      </c>
      <c r="J9" s="337">
        <v>173</v>
      </c>
      <c r="K9" s="337">
        <v>173</v>
      </c>
      <c r="L9" s="337">
        <v>173</v>
      </c>
      <c r="M9" s="337">
        <v>173</v>
      </c>
      <c r="N9" s="337">
        <v>173</v>
      </c>
      <c r="O9" s="337">
        <v>173</v>
      </c>
      <c r="P9" s="337">
        <v>173</v>
      </c>
      <c r="Q9" s="321">
        <f t="shared" si="0"/>
        <v>2076</v>
      </c>
      <c r="R9" s="344">
        <v>160000</v>
      </c>
      <c r="S9" s="301"/>
      <c r="V9" s="322"/>
      <c r="Y9" s="322"/>
      <c r="Z9" s="322"/>
      <c r="AA9" s="322"/>
      <c r="AB9" s="301">
        <v>2</v>
      </c>
      <c r="AC9" s="301" t="s">
        <v>152</v>
      </c>
      <c r="AD9" s="301"/>
      <c r="AE9" s="301"/>
    </row>
    <row r="10" spans="1:31" s="325" customFormat="1" ht="15.75" customHeight="1" outlineLevel="1">
      <c r="A10" s="320" t="s">
        <v>88</v>
      </c>
      <c r="B10" s="336" t="s">
        <v>338</v>
      </c>
      <c r="C10" s="379" t="s">
        <v>25</v>
      </c>
      <c r="D10" s="336"/>
      <c r="E10" s="337">
        <v>130</v>
      </c>
      <c r="F10" s="338">
        <v>130</v>
      </c>
      <c r="G10" s="338">
        <v>173</v>
      </c>
      <c r="H10" s="338">
        <v>173</v>
      </c>
      <c r="I10" s="338"/>
      <c r="J10" s="338"/>
      <c r="K10" s="338"/>
      <c r="L10" s="338"/>
      <c r="M10" s="338"/>
      <c r="N10" s="338"/>
      <c r="O10" s="338"/>
      <c r="P10" s="338"/>
      <c r="Q10" s="321">
        <f t="shared" si="0"/>
        <v>606</v>
      </c>
      <c r="R10" s="344">
        <v>223620</v>
      </c>
      <c r="S10" s="301"/>
      <c r="AB10" s="301">
        <v>3</v>
      </c>
      <c r="AC10" s="301" t="s">
        <v>153</v>
      </c>
      <c r="AD10" s="301"/>
      <c r="AE10" s="301"/>
    </row>
    <row r="11" spans="1:31" s="325" customFormat="1" ht="15.75" outlineLevel="1">
      <c r="A11" s="320" t="s">
        <v>88</v>
      </c>
      <c r="B11" s="336"/>
      <c r="C11" s="379"/>
      <c r="D11" s="336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21">
        <f t="shared" si="0"/>
        <v>0</v>
      </c>
      <c r="R11" s="344"/>
      <c r="S11" s="301"/>
      <c r="AB11" s="301">
        <v>4</v>
      </c>
      <c r="AC11" s="301" t="s">
        <v>154</v>
      </c>
      <c r="AD11" s="301"/>
      <c r="AE11" s="301"/>
    </row>
    <row r="12" spans="1:31" s="325" customFormat="1" ht="15.75" outlineLevel="1">
      <c r="A12" s="320" t="s">
        <v>88</v>
      </c>
      <c r="B12" s="336"/>
      <c r="C12" s="379"/>
      <c r="D12" s="336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21">
        <f t="shared" si="0"/>
        <v>0</v>
      </c>
      <c r="R12" s="344"/>
      <c r="S12" s="301"/>
      <c r="AB12" s="301">
        <v>5</v>
      </c>
      <c r="AC12" s="301" t="s">
        <v>155</v>
      </c>
      <c r="AD12" s="301"/>
      <c r="AE12" s="301"/>
    </row>
    <row r="13" spans="1:31" s="325" customFormat="1" ht="15.75" outlineLevel="1">
      <c r="A13" s="320" t="s">
        <v>88</v>
      </c>
      <c r="B13" s="336"/>
      <c r="C13" s="379"/>
      <c r="D13" s="336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21">
        <f t="shared" si="0"/>
        <v>0</v>
      </c>
      <c r="R13" s="344"/>
      <c r="S13" s="301"/>
      <c r="AB13" s="301">
        <v>6</v>
      </c>
      <c r="AC13" s="301" t="s">
        <v>156</v>
      </c>
      <c r="AD13" s="301"/>
      <c r="AE13" s="301"/>
    </row>
    <row r="14" spans="1:31" s="325" customFormat="1" ht="15.75" outlineLevel="1">
      <c r="A14" s="320" t="s">
        <v>88</v>
      </c>
      <c r="B14" s="336"/>
      <c r="C14" s="379"/>
      <c r="D14" s="336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21">
        <f t="shared" si="0"/>
        <v>0</v>
      </c>
      <c r="R14" s="344"/>
      <c r="S14" s="301"/>
      <c r="AB14" s="301">
        <v>7</v>
      </c>
      <c r="AC14" s="301" t="s">
        <v>157</v>
      </c>
      <c r="AD14" s="301"/>
      <c r="AE14" s="301"/>
    </row>
    <row r="15" spans="1:31" s="325" customFormat="1" ht="15.75" outlineLevel="1">
      <c r="A15" s="320" t="s">
        <v>88</v>
      </c>
      <c r="B15" s="336"/>
      <c r="C15" s="379"/>
      <c r="D15" s="336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21">
        <f t="shared" si="0"/>
        <v>0</v>
      </c>
      <c r="R15" s="344"/>
      <c r="S15" s="301"/>
      <c r="AB15" s="301">
        <v>8</v>
      </c>
      <c r="AC15" s="301" t="s">
        <v>158</v>
      </c>
      <c r="AD15" s="301"/>
      <c r="AE15" s="301"/>
    </row>
    <row r="16" spans="1:31" s="325" customFormat="1" ht="15.75" outlineLevel="1">
      <c r="A16" s="320" t="s">
        <v>88</v>
      </c>
      <c r="B16" s="336"/>
      <c r="C16" s="379"/>
      <c r="D16" s="336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21">
        <f t="shared" si="0"/>
        <v>0</v>
      </c>
      <c r="R16" s="344"/>
      <c r="S16" s="301"/>
      <c r="AB16" s="301">
        <v>9</v>
      </c>
      <c r="AC16" s="301" t="s">
        <v>159</v>
      </c>
      <c r="AD16" s="301"/>
      <c r="AE16" s="301"/>
    </row>
    <row r="17" spans="1:31" s="325" customFormat="1" ht="15.75" outlineLevel="1">
      <c r="A17" s="320" t="s">
        <v>88</v>
      </c>
      <c r="B17" s="336"/>
      <c r="C17" s="379"/>
      <c r="D17" s="336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21">
        <f t="shared" si="0"/>
        <v>0</v>
      </c>
      <c r="R17" s="344"/>
      <c r="S17" s="301"/>
      <c r="AB17" s="301">
        <v>10</v>
      </c>
      <c r="AC17" s="301" t="s">
        <v>160</v>
      </c>
      <c r="AD17" s="301"/>
      <c r="AE17" s="301"/>
    </row>
    <row r="18" spans="1:31" s="325" customFormat="1" ht="15.75" outlineLevel="1">
      <c r="A18" s="320" t="s">
        <v>88</v>
      </c>
      <c r="B18" s="336"/>
      <c r="C18" s="379"/>
      <c r="D18" s="336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21">
        <f t="shared" si="0"/>
        <v>0</v>
      </c>
      <c r="R18" s="344"/>
      <c r="S18" s="301"/>
      <c r="AB18" s="301">
        <v>11</v>
      </c>
      <c r="AC18" s="301" t="s">
        <v>161</v>
      </c>
      <c r="AD18" s="301"/>
      <c r="AE18" s="301"/>
    </row>
    <row r="19" spans="1:31" s="325" customFormat="1" ht="15.75" outlineLevel="1">
      <c r="A19" s="320" t="s">
        <v>88</v>
      </c>
      <c r="B19" s="336"/>
      <c r="C19" s="379"/>
      <c r="D19" s="336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21">
        <f t="shared" si="0"/>
        <v>0</v>
      </c>
      <c r="R19" s="344"/>
      <c r="S19" s="301"/>
      <c r="AB19" s="301">
        <v>12</v>
      </c>
      <c r="AC19" s="301" t="s">
        <v>162</v>
      </c>
      <c r="AD19" s="301"/>
      <c r="AE19" s="301"/>
    </row>
    <row r="20" spans="1:31" s="325" customFormat="1" ht="15.75" outlineLevel="1">
      <c r="A20" s="320" t="s">
        <v>88</v>
      </c>
      <c r="B20" s="336"/>
      <c r="C20" s="379"/>
      <c r="D20" s="336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21">
        <f t="shared" si="0"/>
        <v>0</v>
      </c>
      <c r="R20" s="344"/>
      <c r="S20" s="301"/>
      <c r="AB20" s="301">
        <v>13</v>
      </c>
      <c r="AC20" s="301" t="s">
        <v>163</v>
      </c>
      <c r="AD20" s="301"/>
      <c r="AE20" s="301"/>
    </row>
    <row r="21" spans="1:31" s="325" customFormat="1" ht="15.75" outlineLevel="1">
      <c r="A21" s="320" t="s">
        <v>88</v>
      </c>
      <c r="B21" s="336"/>
      <c r="C21" s="379"/>
      <c r="D21" s="336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21">
        <f t="shared" si="0"/>
        <v>0</v>
      </c>
      <c r="R21" s="344"/>
      <c r="S21" s="301"/>
      <c r="AB21" s="301">
        <v>14</v>
      </c>
      <c r="AC21" s="301" t="s">
        <v>164</v>
      </c>
      <c r="AD21" s="301"/>
      <c r="AE21" s="301"/>
    </row>
    <row r="22" spans="1:31" s="325" customFormat="1" ht="15.75" outlineLevel="1">
      <c r="A22" s="320" t="s">
        <v>88</v>
      </c>
      <c r="B22" s="336"/>
      <c r="C22" s="379"/>
      <c r="D22" s="336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21">
        <f t="shared" si="0"/>
        <v>0</v>
      </c>
      <c r="R22" s="344"/>
      <c r="S22" s="301"/>
      <c r="AB22" s="301">
        <v>15</v>
      </c>
      <c r="AC22" s="301" t="s">
        <v>165</v>
      </c>
      <c r="AD22" s="301"/>
      <c r="AE22" s="301"/>
    </row>
    <row r="23" spans="1:31" s="325" customFormat="1" ht="15.75" outlineLevel="1">
      <c r="A23" s="320" t="s">
        <v>88</v>
      </c>
      <c r="B23" s="336"/>
      <c r="C23" s="379"/>
      <c r="D23" s="336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21">
        <f t="shared" si="0"/>
        <v>0</v>
      </c>
      <c r="R23" s="344"/>
      <c r="S23" s="301"/>
      <c r="AB23" s="301">
        <v>16</v>
      </c>
      <c r="AC23" s="301" t="s">
        <v>166</v>
      </c>
      <c r="AD23" s="301"/>
      <c r="AE23" s="301"/>
    </row>
    <row r="24" spans="1:31" s="325" customFormat="1" ht="15.75" outlineLevel="1">
      <c r="A24" s="320" t="s">
        <v>88</v>
      </c>
      <c r="B24" s="336"/>
      <c r="C24" s="379"/>
      <c r="D24" s="336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21">
        <f t="shared" si="0"/>
        <v>0</v>
      </c>
      <c r="R24" s="344"/>
      <c r="S24" s="301"/>
      <c r="AB24" s="301">
        <v>17</v>
      </c>
      <c r="AC24" s="301" t="s">
        <v>26</v>
      </c>
      <c r="AD24" s="301"/>
      <c r="AE24" s="301"/>
    </row>
    <row r="25" spans="1:19" s="325" customFormat="1" ht="15.75" outlineLevel="1">
      <c r="A25" s="326" t="s">
        <v>167</v>
      </c>
      <c r="B25" s="339"/>
      <c r="C25" s="380"/>
      <c r="D25" s="339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21">
        <f t="shared" si="0"/>
        <v>0</v>
      </c>
      <c r="R25" s="345"/>
      <c r="S25" s="301"/>
    </row>
    <row r="26" spans="1:35" s="325" customFormat="1" ht="15.75" customHeight="1" outlineLevel="1">
      <c r="A26" s="326" t="s">
        <v>168</v>
      </c>
      <c r="B26" s="339"/>
      <c r="C26" s="380"/>
      <c r="D26" s="339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21">
        <f t="shared" si="0"/>
        <v>0</v>
      </c>
      <c r="R26" s="345"/>
      <c r="S26" s="301"/>
      <c r="T26" s="322"/>
      <c r="U26" s="322"/>
      <c r="W26" s="322"/>
      <c r="X26" s="322"/>
      <c r="AI26" s="301"/>
    </row>
    <row r="27" spans="1:32" s="325" customFormat="1" ht="15.75" outlineLevel="1">
      <c r="A27" s="326" t="s">
        <v>168</v>
      </c>
      <c r="B27" s="341"/>
      <c r="C27" s="381"/>
      <c r="D27" s="342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21">
        <f t="shared" si="0"/>
        <v>0</v>
      </c>
      <c r="R27" s="345"/>
      <c r="S27" s="301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</row>
    <row r="28" spans="1:32" s="325" customFormat="1" ht="15.75" outlineLevel="1">
      <c r="A28" s="562"/>
      <c r="B28" s="563"/>
      <c r="C28" s="563"/>
      <c r="D28" s="564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8"/>
      <c r="S28" s="301"/>
      <c r="T28" s="329"/>
      <c r="U28" s="329"/>
      <c r="V28" s="322"/>
      <c r="W28" s="329"/>
      <c r="X28" s="329"/>
      <c r="Y28" s="322"/>
      <c r="Z28" s="322"/>
      <c r="AA28" s="322"/>
      <c r="AB28" s="322"/>
      <c r="AC28" s="322"/>
      <c r="AD28" s="322"/>
      <c r="AE28" s="322"/>
      <c r="AF28" s="322"/>
    </row>
    <row r="29" spans="1:32" s="332" customFormat="1" ht="15.75" customHeight="1">
      <c r="A29" s="553" t="s">
        <v>169</v>
      </c>
      <c r="B29" s="554"/>
      <c r="C29" s="554"/>
      <c r="D29" s="555"/>
      <c r="E29" s="330">
        <f aca="true" t="shared" si="1" ref="E29:P29">SUM(E6:E27)</f>
        <v>822</v>
      </c>
      <c r="F29" s="330">
        <f t="shared" si="1"/>
        <v>822</v>
      </c>
      <c r="G29" s="330">
        <f t="shared" si="1"/>
        <v>865</v>
      </c>
      <c r="H29" s="330">
        <f t="shared" si="1"/>
        <v>865</v>
      </c>
      <c r="I29" s="330">
        <f t="shared" si="1"/>
        <v>519</v>
      </c>
      <c r="J29" s="330">
        <f t="shared" si="1"/>
        <v>519</v>
      </c>
      <c r="K29" s="330">
        <f t="shared" si="1"/>
        <v>519</v>
      </c>
      <c r="L29" s="330">
        <f t="shared" si="1"/>
        <v>519</v>
      </c>
      <c r="M29" s="330">
        <f t="shared" si="1"/>
        <v>519</v>
      </c>
      <c r="N29" s="330">
        <f t="shared" si="1"/>
        <v>519</v>
      </c>
      <c r="O29" s="330">
        <f t="shared" si="1"/>
        <v>519</v>
      </c>
      <c r="P29" s="330">
        <f t="shared" si="1"/>
        <v>519</v>
      </c>
      <c r="Q29" s="331">
        <f t="shared" si="0"/>
        <v>7526</v>
      </c>
      <c r="R29" s="331"/>
      <c r="S29" s="301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</row>
    <row r="30" spans="1:32" s="332" customFormat="1" ht="15.75" customHeight="1">
      <c r="A30" s="320" t="s">
        <v>318</v>
      </c>
      <c r="B30" s="336" t="s">
        <v>320</v>
      </c>
      <c r="C30" s="336" t="s">
        <v>339</v>
      </c>
      <c r="D30" s="336"/>
      <c r="E30" s="338">
        <v>173</v>
      </c>
      <c r="F30" s="338">
        <v>173</v>
      </c>
      <c r="G30" s="338">
        <v>173</v>
      </c>
      <c r="H30" s="338">
        <v>173</v>
      </c>
      <c r="I30" s="338">
        <v>173</v>
      </c>
      <c r="J30" s="338">
        <v>173</v>
      </c>
      <c r="K30" s="338">
        <v>173</v>
      </c>
      <c r="L30" s="338">
        <v>173</v>
      </c>
      <c r="M30" s="338">
        <v>173</v>
      </c>
      <c r="N30" s="338">
        <v>173</v>
      </c>
      <c r="O30" s="338">
        <v>173</v>
      </c>
      <c r="P30" s="338">
        <v>173</v>
      </c>
      <c r="Q30" s="321">
        <f t="shared" si="0"/>
        <v>2076</v>
      </c>
      <c r="R30" s="344">
        <v>129000</v>
      </c>
      <c r="S30" s="301"/>
      <c r="T30" s="322"/>
      <c r="U30" s="322"/>
      <c r="V30" s="329"/>
      <c r="W30" s="322"/>
      <c r="X30" s="322"/>
      <c r="Y30" s="329"/>
      <c r="Z30" s="329"/>
      <c r="AA30" s="329"/>
      <c r="AB30" s="329"/>
      <c r="AC30" s="329"/>
      <c r="AD30" s="329"/>
      <c r="AE30" s="329"/>
      <c r="AF30" s="329"/>
    </row>
    <row r="31" spans="1:32" s="325" customFormat="1" ht="15.75" outlineLevel="1">
      <c r="A31" s="320" t="s">
        <v>318</v>
      </c>
      <c r="B31" s="336" t="s">
        <v>333</v>
      </c>
      <c r="C31" s="336" t="s">
        <v>339</v>
      </c>
      <c r="D31" s="336"/>
      <c r="E31" s="338">
        <v>173</v>
      </c>
      <c r="F31" s="338">
        <v>173</v>
      </c>
      <c r="G31" s="338">
        <v>173</v>
      </c>
      <c r="H31" s="338">
        <v>173</v>
      </c>
      <c r="I31" s="338">
        <v>173</v>
      </c>
      <c r="J31" s="338">
        <v>173</v>
      </c>
      <c r="K31" s="338">
        <v>173</v>
      </c>
      <c r="L31" s="338">
        <v>173</v>
      </c>
      <c r="M31" s="338">
        <v>173</v>
      </c>
      <c r="N31" s="338">
        <v>173</v>
      </c>
      <c r="O31" s="338">
        <v>173</v>
      </c>
      <c r="P31" s="338">
        <v>173</v>
      </c>
      <c r="Q31" s="321">
        <f t="shared" si="0"/>
        <v>2076</v>
      </c>
      <c r="R31" s="344">
        <v>129000</v>
      </c>
      <c r="S31" s="301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</row>
    <row r="32" spans="1:32" s="325" customFormat="1" ht="15.75" outlineLevel="1">
      <c r="A32" s="320" t="s">
        <v>318</v>
      </c>
      <c r="B32" s="336" t="s">
        <v>321</v>
      </c>
      <c r="C32" s="336" t="s">
        <v>340</v>
      </c>
      <c r="D32" s="336"/>
      <c r="E32" s="338">
        <v>173</v>
      </c>
      <c r="F32" s="338">
        <v>173</v>
      </c>
      <c r="G32" s="338">
        <v>173</v>
      </c>
      <c r="H32" s="338">
        <v>173</v>
      </c>
      <c r="I32" s="338">
        <v>173</v>
      </c>
      <c r="J32" s="338">
        <v>173</v>
      </c>
      <c r="K32" s="338">
        <v>173</v>
      </c>
      <c r="L32" s="338">
        <v>173</v>
      </c>
      <c r="M32" s="338">
        <v>173</v>
      </c>
      <c r="N32" s="338">
        <v>173</v>
      </c>
      <c r="O32" s="338">
        <v>173</v>
      </c>
      <c r="P32" s="338">
        <v>173</v>
      </c>
      <c r="Q32" s="321">
        <f t="shared" si="0"/>
        <v>2076</v>
      </c>
      <c r="R32" s="344">
        <v>129000</v>
      </c>
      <c r="S32" s="301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</row>
    <row r="33" spans="1:32" s="325" customFormat="1" ht="15.75" outlineLevel="1">
      <c r="A33" s="320" t="s">
        <v>318</v>
      </c>
      <c r="B33" s="336" t="s">
        <v>322</v>
      </c>
      <c r="C33" s="336" t="s">
        <v>339</v>
      </c>
      <c r="D33" s="336"/>
      <c r="E33" s="338">
        <v>173</v>
      </c>
      <c r="F33" s="338">
        <v>173</v>
      </c>
      <c r="G33" s="338">
        <v>173</v>
      </c>
      <c r="H33" s="338">
        <v>173</v>
      </c>
      <c r="I33" s="338">
        <v>173</v>
      </c>
      <c r="J33" s="338">
        <v>173</v>
      </c>
      <c r="K33" s="338">
        <v>173</v>
      </c>
      <c r="L33" s="338">
        <v>173</v>
      </c>
      <c r="M33" s="338">
        <v>173</v>
      </c>
      <c r="N33" s="338">
        <v>173</v>
      </c>
      <c r="O33" s="338">
        <v>173</v>
      </c>
      <c r="P33" s="338">
        <v>173</v>
      </c>
      <c r="Q33" s="321">
        <f t="shared" si="0"/>
        <v>2076</v>
      </c>
      <c r="R33" s="344">
        <v>129000</v>
      </c>
      <c r="S33" s="301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</row>
    <row r="34" spans="1:32" s="325" customFormat="1" ht="15.75" outlineLevel="1">
      <c r="A34" s="320" t="s">
        <v>318</v>
      </c>
      <c r="B34" s="336" t="s">
        <v>323</v>
      </c>
      <c r="C34" s="336" t="s">
        <v>339</v>
      </c>
      <c r="D34" s="336"/>
      <c r="E34" s="338">
        <v>173</v>
      </c>
      <c r="F34" s="338">
        <v>173</v>
      </c>
      <c r="G34" s="338">
        <v>173</v>
      </c>
      <c r="H34" s="338">
        <v>173</v>
      </c>
      <c r="I34" s="338">
        <v>173</v>
      </c>
      <c r="J34" s="338">
        <v>173</v>
      </c>
      <c r="K34" s="338">
        <v>173</v>
      </c>
      <c r="L34" s="338">
        <v>173</v>
      </c>
      <c r="M34" s="338">
        <v>173</v>
      </c>
      <c r="N34" s="338">
        <v>173</v>
      </c>
      <c r="O34" s="338">
        <v>173</v>
      </c>
      <c r="P34" s="338">
        <v>173</v>
      </c>
      <c r="Q34" s="321">
        <f t="shared" si="0"/>
        <v>2076</v>
      </c>
      <c r="R34" s="344">
        <v>129000</v>
      </c>
      <c r="S34" s="301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</row>
    <row r="35" spans="1:32" s="325" customFormat="1" ht="15.75" outlineLevel="1">
      <c r="A35" s="320" t="s">
        <v>318</v>
      </c>
      <c r="B35" s="336" t="s">
        <v>324</v>
      </c>
      <c r="C35" s="336" t="s">
        <v>341</v>
      </c>
      <c r="D35" s="336"/>
      <c r="E35" s="338">
        <v>173</v>
      </c>
      <c r="F35" s="338">
        <v>173</v>
      </c>
      <c r="G35" s="338">
        <v>173</v>
      </c>
      <c r="H35" s="338">
        <v>173</v>
      </c>
      <c r="I35" s="338">
        <v>173</v>
      </c>
      <c r="J35" s="338">
        <v>173</v>
      </c>
      <c r="K35" s="338">
        <v>173</v>
      </c>
      <c r="L35" s="338">
        <v>173</v>
      </c>
      <c r="M35" s="338">
        <v>173</v>
      </c>
      <c r="N35" s="338">
        <v>173</v>
      </c>
      <c r="O35" s="338">
        <v>173</v>
      </c>
      <c r="P35" s="338">
        <v>173</v>
      </c>
      <c r="Q35" s="321">
        <f t="shared" si="0"/>
        <v>2076</v>
      </c>
      <c r="R35" s="344">
        <v>129000</v>
      </c>
      <c r="S35" s="301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</row>
    <row r="36" spans="1:32" s="325" customFormat="1" ht="15.75" outlineLevel="1">
      <c r="A36" s="320" t="s">
        <v>318</v>
      </c>
      <c r="B36" s="336" t="s">
        <v>325</v>
      </c>
      <c r="C36" s="336" t="s">
        <v>341</v>
      </c>
      <c r="D36" s="336"/>
      <c r="E36" s="338">
        <v>173</v>
      </c>
      <c r="F36" s="338">
        <v>173</v>
      </c>
      <c r="G36" s="338">
        <v>173</v>
      </c>
      <c r="H36" s="338">
        <v>173</v>
      </c>
      <c r="I36" s="338">
        <v>173</v>
      </c>
      <c r="J36" s="338">
        <v>173</v>
      </c>
      <c r="K36" s="338">
        <v>173</v>
      </c>
      <c r="L36" s="338">
        <v>173</v>
      </c>
      <c r="M36" s="338">
        <v>173</v>
      </c>
      <c r="N36" s="338">
        <v>173</v>
      </c>
      <c r="O36" s="338">
        <v>173</v>
      </c>
      <c r="P36" s="338">
        <v>173</v>
      </c>
      <c r="Q36" s="321">
        <f t="shared" si="0"/>
        <v>2076</v>
      </c>
      <c r="R36" s="344">
        <v>129000</v>
      </c>
      <c r="S36" s="301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</row>
    <row r="37" spans="1:32" s="325" customFormat="1" ht="15.75" outlineLevel="1">
      <c r="A37" s="320" t="s">
        <v>318</v>
      </c>
      <c r="B37" s="336" t="s">
        <v>326</v>
      </c>
      <c r="C37" s="336" t="s">
        <v>339</v>
      </c>
      <c r="D37" s="336"/>
      <c r="E37" s="338">
        <v>173</v>
      </c>
      <c r="F37" s="338">
        <v>173</v>
      </c>
      <c r="G37" s="338">
        <v>173</v>
      </c>
      <c r="H37" s="338">
        <v>173</v>
      </c>
      <c r="I37" s="338">
        <v>173</v>
      </c>
      <c r="J37" s="338">
        <v>173</v>
      </c>
      <c r="K37" s="338">
        <v>173</v>
      </c>
      <c r="L37" s="338">
        <v>173</v>
      </c>
      <c r="M37" s="338">
        <v>173</v>
      </c>
      <c r="N37" s="338">
        <v>173</v>
      </c>
      <c r="O37" s="338">
        <v>173</v>
      </c>
      <c r="P37" s="338">
        <v>173</v>
      </c>
      <c r="Q37" s="321">
        <f t="shared" si="0"/>
        <v>2076</v>
      </c>
      <c r="R37" s="344">
        <v>129000</v>
      </c>
      <c r="S37" s="301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</row>
    <row r="38" spans="1:32" s="325" customFormat="1" ht="15.75" outlineLevel="1">
      <c r="A38" s="320" t="s">
        <v>318</v>
      </c>
      <c r="B38" s="336" t="s">
        <v>327</v>
      </c>
      <c r="C38" s="336" t="s">
        <v>342</v>
      </c>
      <c r="D38" s="336"/>
      <c r="E38" s="338">
        <v>173</v>
      </c>
      <c r="F38" s="338">
        <v>173</v>
      </c>
      <c r="G38" s="338">
        <v>173</v>
      </c>
      <c r="H38" s="338">
        <v>173</v>
      </c>
      <c r="I38" s="338">
        <v>173</v>
      </c>
      <c r="J38" s="338">
        <v>173</v>
      </c>
      <c r="K38" s="338">
        <v>173</v>
      </c>
      <c r="L38" s="338">
        <v>173</v>
      </c>
      <c r="M38" s="338">
        <v>173</v>
      </c>
      <c r="N38" s="338">
        <v>173</v>
      </c>
      <c r="O38" s="338">
        <v>173</v>
      </c>
      <c r="P38" s="338">
        <v>173</v>
      </c>
      <c r="Q38" s="321">
        <f aca="true" t="shared" si="2" ref="Q38:Q101">SUM(E38:P38)</f>
        <v>2076</v>
      </c>
      <c r="R38" s="344">
        <v>129000</v>
      </c>
      <c r="S38" s="301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</row>
    <row r="39" spans="1:32" s="325" customFormat="1" ht="15.75" outlineLevel="1">
      <c r="A39" s="320" t="s">
        <v>318</v>
      </c>
      <c r="B39" s="336" t="s">
        <v>328</v>
      </c>
      <c r="C39" s="336" t="s">
        <v>343</v>
      </c>
      <c r="D39" s="336"/>
      <c r="E39" s="338">
        <v>173</v>
      </c>
      <c r="F39" s="338">
        <v>173</v>
      </c>
      <c r="G39" s="338">
        <v>173</v>
      </c>
      <c r="H39" s="338">
        <v>173</v>
      </c>
      <c r="I39" s="338">
        <v>173</v>
      </c>
      <c r="J39" s="338">
        <v>173</v>
      </c>
      <c r="K39" s="338">
        <v>173</v>
      </c>
      <c r="L39" s="338">
        <v>173</v>
      </c>
      <c r="M39" s="338">
        <v>173</v>
      </c>
      <c r="N39" s="338">
        <v>173</v>
      </c>
      <c r="O39" s="338">
        <v>173</v>
      </c>
      <c r="P39" s="338">
        <v>173</v>
      </c>
      <c r="Q39" s="321">
        <f t="shared" si="2"/>
        <v>2076</v>
      </c>
      <c r="R39" s="344">
        <v>129000</v>
      </c>
      <c r="S39" s="301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</row>
    <row r="40" spans="1:32" s="325" customFormat="1" ht="15.75" outlineLevel="1">
      <c r="A40" s="320" t="s">
        <v>318</v>
      </c>
      <c r="B40" s="336" t="s">
        <v>329</v>
      </c>
      <c r="C40" s="336" t="s">
        <v>343</v>
      </c>
      <c r="D40" s="336"/>
      <c r="E40" s="338">
        <v>173</v>
      </c>
      <c r="F40" s="338">
        <v>173</v>
      </c>
      <c r="G40" s="338">
        <v>173</v>
      </c>
      <c r="H40" s="338">
        <v>173</v>
      </c>
      <c r="I40" s="338">
        <v>173</v>
      </c>
      <c r="J40" s="338">
        <v>173</v>
      </c>
      <c r="K40" s="338">
        <v>173</v>
      </c>
      <c r="L40" s="338">
        <v>173</v>
      </c>
      <c r="M40" s="338">
        <v>173</v>
      </c>
      <c r="N40" s="338">
        <v>173</v>
      </c>
      <c r="O40" s="338">
        <v>173</v>
      </c>
      <c r="P40" s="338">
        <v>173</v>
      </c>
      <c r="Q40" s="321">
        <f t="shared" si="2"/>
        <v>2076</v>
      </c>
      <c r="R40" s="344">
        <v>129000</v>
      </c>
      <c r="S40" s="301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</row>
    <row r="41" spans="1:32" s="325" customFormat="1" ht="15.75" outlineLevel="1">
      <c r="A41" s="320" t="s">
        <v>318</v>
      </c>
      <c r="B41" s="336" t="s">
        <v>330</v>
      </c>
      <c r="C41" s="336" t="s">
        <v>344</v>
      </c>
      <c r="D41" s="336"/>
      <c r="E41" s="338">
        <v>173</v>
      </c>
      <c r="F41" s="338">
        <v>173</v>
      </c>
      <c r="G41" s="338">
        <v>173</v>
      </c>
      <c r="H41" s="338">
        <v>173</v>
      </c>
      <c r="I41" s="338">
        <v>173</v>
      </c>
      <c r="J41" s="338">
        <v>173</v>
      </c>
      <c r="K41" s="338">
        <v>173</v>
      </c>
      <c r="L41" s="338">
        <v>173</v>
      </c>
      <c r="M41" s="338">
        <v>173</v>
      </c>
      <c r="N41" s="338">
        <v>173</v>
      </c>
      <c r="O41" s="338">
        <v>173</v>
      </c>
      <c r="P41" s="338">
        <v>173</v>
      </c>
      <c r="Q41" s="321">
        <f t="shared" si="2"/>
        <v>2076</v>
      </c>
      <c r="R41" s="344">
        <v>129000</v>
      </c>
      <c r="S41" s="301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</row>
    <row r="42" spans="1:32" s="325" customFormat="1" ht="15.75" outlineLevel="1">
      <c r="A42" s="320" t="s">
        <v>318</v>
      </c>
      <c r="B42" s="336" t="s">
        <v>331</v>
      </c>
      <c r="C42" s="336" t="s">
        <v>344</v>
      </c>
      <c r="D42" s="336"/>
      <c r="E42" s="338">
        <v>173</v>
      </c>
      <c r="F42" s="338">
        <v>173</v>
      </c>
      <c r="G42" s="338">
        <v>173</v>
      </c>
      <c r="H42" s="338">
        <v>173</v>
      </c>
      <c r="I42" s="338">
        <v>173</v>
      </c>
      <c r="J42" s="338">
        <v>173</v>
      </c>
      <c r="K42" s="338">
        <v>173</v>
      </c>
      <c r="L42" s="338">
        <v>173</v>
      </c>
      <c r="M42" s="338">
        <v>173</v>
      </c>
      <c r="N42" s="338">
        <v>173</v>
      </c>
      <c r="O42" s="338">
        <v>173</v>
      </c>
      <c r="P42" s="338">
        <v>173</v>
      </c>
      <c r="Q42" s="321">
        <f t="shared" si="2"/>
        <v>2076</v>
      </c>
      <c r="R42" s="344">
        <v>129000</v>
      </c>
      <c r="S42" s="301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</row>
    <row r="43" spans="1:32" s="325" customFormat="1" ht="15.75" outlineLevel="1">
      <c r="A43" s="320" t="s">
        <v>318</v>
      </c>
      <c r="B43" s="336" t="s">
        <v>346</v>
      </c>
      <c r="C43" s="379" t="s">
        <v>347</v>
      </c>
      <c r="D43" s="336"/>
      <c r="E43" s="338"/>
      <c r="F43" s="338"/>
      <c r="G43" s="338"/>
      <c r="H43" s="338">
        <v>173</v>
      </c>
      <c r="I43" s="338">
        <v>173</v>
      </c>
      <c r="J43" s="338">
        <v>173</v>
      </c>
      <c r="K43" s="338">
        <v>173</v>
      </c>
      <c r="L43" s="338">
        <v>173</v>
      </c>
      <c r="M43" s="338">
        <v>173</v>
      </c>
      <c r="N43" s="338">
        <v>173</v>
      </c>
      <c r="O43" s="338">
        <v>173</v>
      </c>
      <c r="P43" s="338">
        <v>173</v>
      </c>
      <c r="Q43" s="321">
        <f>SUM(E43:P43)</f>
        <v>1557</v>
      </c>
      <c r="R43" s="344">
        <v>170000</v>
      </c>
      <c r="S43" s="301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</row>
    <row r="44" spans="1:32" s="325" customFormat="1" ht="15.75" outlineLevel="1">
      <c r="A44" s="320" t="s">
        <v>318</v>
      </c>
      <c r="B44" s="336"/>
      <c r="C44" s="379"/>
      <c r="D44" s="336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21">
        <f>SUM(E44:P44)</f>
        <v>0</v>
      </c>
      <c r="R44" s="344"/>
      <c r="S44" s="301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</row>
    <row r="45" spans="1:32" s="325" customFormat="1" ht="15.75" outlineLevel="1">
      <c r="A45" s="320" t="s">
        <v>318</v>
      </c>
      <c r="B45" s="336"/>
      <c r="C45" s="379"/>
      <c r="D45" s="336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21">
        <f t="shared" si="2"/>
        <v>0</v>
      </c>
      <c r="R45" s="344"/>
      <c r="S45" s="301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</row>
    <row r="46" spans="1:32" s="325" customFormat="1" ht="15.75" outlineLevel="1">
      <c r="A46" s="320" t="s">
        <v>318</v>
      </c>
      <c r="B46" s="336"/>
      <c r="C46" s="379"/>
      <c r="D46" s="336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21">
        <f t="shared" si="2"/>
        <v>0</v>
      </c>
      <c r="R46" s="344"/>
      <c r="S46" s="301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</row>
    <row r="47" spans="1:32" s="325" customFormat="1" ht="15.75" outlineLevel="1">
      <c r="A47" s="320" t="s">
        <v>318</v>
      </c>
      <c r="B47" s="336"/>
      <c r="C47" s="379"/>
      <c r="D47" s="336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21">
        <f t="shared" si="2"/>
        <v>0</v>
      </c>
      <c r="R47" s="344"/>
      <c r="S47" s="301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</row>
    <row r="48" spans="1:32" s="325" customFormat="1" ht="15.75" outlineLevel="1">
      <c r="A48" s="320" t="s">
        <v>318</v>
      </c>
      <c r="B48" s="336"/>
      <c r="C48" s="379"/>
      <c r="D48" s="336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21">
        <f t="shared" si="2"/>
        <v>0</v>
      </c>
      <c r="R48" s="344"/>
      <c r="S48" s="301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</row>
    <row r="49" spans="1:32" s="325" customFormat="1" ht="15.75" outlineLevel="1">
      <c r="A49" s="320" t="s">
        <v>318</v>
      </c>
      <c r="B49" s="336"/>
      <c r="C49" s="379"/>
      <c r="D49" s="336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21">
        <f t="shared" si="2"/>
        <v>0</v>
      </c>
      <c r="R49" s="344"/>
      <c r="S49" s="301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</row>
    <row r="50" spans="1:32" s="325" customFormat="1" ht="15.75" outlineLevel="1">
      <c r="A50" s="320" t="s">
        <v>318</v>
      </c>
      <c r="B50" s="336"/>
      <c r="C50" s="379"/>
      <c r="D50" s="336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21">
        <f t="shared" si="2"/>
        <v>0</v>
      </c>
      <c r="R50" s="344"/>
      <c r="S50" s="301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</row>
    <row r="51" spans="1:32" s="325" customFormat="1" ht="15.75" outlineLevel="1">
      <c r="A51" s="320" t="s">
        <v>318</v>
      </c>
      <c r="B51" s="336"/>
      <c r="C51" s="379"/>
      <c r="D51" s="336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21">
        <f t="shared" si="2"/>
        <v>0</v>
      </c>
      <c r="R51" s="344"/>
      <c r="S51" s="301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</row>
    <row r="52" spans="1:32" s="325" customFormat="1" ht="15.75" outlineLevel="1">
      <c r="A52" s="320" t="s">
        <v>318</v>
      </c>
      <c r="B52" s="336"/>
      <c r="C52" s="379"/>
      <c r="D52" s="346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21">
        <f t="shared" si="2"/>
        <v>0</v>
      </c>
      <c r="R52" s="344"/>
      <c r="S52" s="301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</row>
    <row r="53" spans="1:19" s="325" customFormat="1" ht="15.75" outlineLevel="1">
      <c r="A53" s="326" t="s">
        <v>167</v>
      </c>
      <c r="B53" s="339"/>
      <c r="C53" s="380"/>
      <c r="D53" s="339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21">
        <f t="shared" si="2"/>
        <v>0</v>
      </c>
      <c r="R53" s="345"/>
      <c r="S53" s="301"/>
    </row>
    <row r="54" spans="1:35" s="325" customFormat="1" ht="15.75" customHeight="1" outlineLevel="1">
      <c r="A54" s="326" t="s">
        <v>168</v>
      </c>
      <c r="B54" s="339"/>
      <c r="C54" s="380"/>
      <c r="D54" s="339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21">
        <f t="shared" si="2"/>
        <v>0</v>
      </c>
      <c r="R54" s="345"/>
      <c r="S54" s="301"/>
      <c r="T54" s="322"/>
      <c r="U54" s="322"/>
      <c r="W54" s="322"/>
      <c r="X54" s="322"/>
      <c r="AI54" s="301"/>
    </row>
    <row r="55" spans="1:32" s="325" customFormat="1" ht="15.75" outlineLevel="1">
      <c r="A55" s="326" t="s">
        <v>168</v>
      </c>
      <c r="B55" s="341"/>
      <c r="C55" s="381"/>
      <c r="D55" s="342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21">
        <f t="shared" si="2"/>
        <v>0</v>
      </c>
      <c r="R55" s="345"/>
      <c r="S55" s="301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</row>
    <row r="56" spans="1:32" s="325" customFormat="1" ht="15.75" outlineLevel="1">
      <c r="A56" s="562"/>
      <c r="B56" s="563"/>
      <c r="C56" s="563"/>
      <c r="D56" s="564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8"/>
      <c r="S56" s="301"/>
      <c r="T56" s="329"/>
      <c r="U56" s="329"/>
      <c r="V56" s="322"/>
      <c r="W56" s="329"/>
      <c r="X56" s="329"/>
      <c r="Y56" s="322"/>
      <c r="Z56" s="322"/>
      <c r="AA56" s="322"/>
      <c r="AB56" s="322"/>
      <c r="AC56" s="322"/>
      <c r="AD56" s="322"/>
      <c r="AE56" s="322"/>
      <c r="AF56" s="322"/>
    </row>
    <row r="57" spans="1:32" s="332" customFormat="1" ht="15.75" customHeight="1">
      <c r="A57" s="553" t="s">
        <v>319</v>
      </c>
      <c r="B57" s="554"/>
      <c r="C57" s="554"/>
      <c r="D57" s="555"/>
      <c r="E57" s="330">
        <f>SUM(E30:E55)</f>
        <v>2249</v>
      </c>
      <c r="F57" s="330">
        <f aca="true" t="shared" si="3" ref="F57:P57">SUM(F30:F55)</f>
        <v>2249</v>
      </c>
      <c r="G57" s="330">
        <f t="shared" si="3"/>
        <v>2249</v>
      </c>
      <c r="H57" s="330">
        <f t="shared" si="3"/>
        <v>2422</v>
      </c>
      <c r="I57" s="330">
        <f t="shared" si="3"/>
        <v>2422</v>
      </c>
      <c r="J57" s="330">
        <f t="shared" si="3"/>
        <v>2422</v>
      </c>
      <c r="K57" s="330">
        <f t="shared" si="3"/>
        <v>2422</v>
      </c>
      <c r="L57" s="330">
        <f t="shared" si="3"/>
        <v>2422</v>
      </c>
      <c r="M57" s="330">
        <f t="shared" si="3"/>
        <v>2422</v>
      </c>
      <c r="N57" s="330">
        <f t="shared" si="3"/>
        <v>2422</v>
      </c>
      <c r="O57" s="330">
        <f t="shared" si="3"/>
        <v>2422</v>
      </c>
      <c r="P57" s="330">
        <f t="shared" si="3"/>
        <v>2422</v>
      </c>
      <c r="Q57" s="331">
        <f t="shared" si="2"/>
        <v>28545</v>
      </c>
      <c r="R57" s="331"/>
      <c r="S57" s="301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</row>
    <row r="58" spans="1:32" s="332" customFormat="1" ht="15.75" customHeight="1">
      <c r="A58" s="320" t="s">
        <v>43</v>
      </c>
      <c r="B58" s="336" t="s">
        <v>357</v>
      </c>
      <c r="C58" s="336" t="s">
        <v>362</v>
      </c>
      <c r="D58" s="336"/>
      <c r="E58" s="338">
        <v>173</v>
      </c>
      <c r="F58" s="338">
        <v>173</v>
      </c>
      <c r="G58" s="338">
        <v>173</v>
      </c>
      <c r="H58" s="338">
        <v>173</v>
      </c>
      <c r="I58" s="338">
        <v>173</v>
      </c>
      <c r="J58" s="338">
        <v>173</v>
      </c>
      <c r="K58" s="338">
        <v>173</v>
      </c>
      <c r="L58" s="338">
        <v>173</v>
      </c>
      <c r="M58" s="338">
        <v>173</v>
      </c>
      <c r="N58" s="338">
        <v>173</v>
      </c>
      <c r="O58" s="338">
        <v>173</v>
      </c>
      <c r="P58" s="338">
        <v>173</v>
      </c>
      <c r="Q58" s="321">
        <f t="shared" si="2"/>
        <v>2076</v>
      </c>
      <c r="R58" s="344">
        <v>111000</v>
      </c>
      <c r="S58" s="301"/>
      <c r="T58" s="322"/>
      <c r="U58" s="322"/>
      <c r="V58" s="329"/>
      <c r="W58" s="322"/>
      <c r="X58" s="322"/>
      <c r="Y58" s="329"/>
      <c r="Z58" s="329"/>
      <c r="AA58" s="329"/>
      <c r="AB58" s="329"/>
      <c r="AC58" s="329"/>
      <c r="AD58" s="329"/>
      <c r="AE58" s="329"/>
      <c r="AF58" s="329"/>
    </row>
    <row r="59" spans="1:32" s="325" customFormat="1" ht="15.75" outlineLevel="1">
      <c r="A59" s="320" t="s">
        <v>43</v>
      </c>
      <c r="B59" s="336" t="s">
        <v>361</v>
      </c>
      <c r="C59" s="336" t="s">
        <v>362</v>
      </c>
      <c r="D59" s="336"/>
      <c r="E59" s="338">
        <v>173</v>
      </c>
      <c r="F59" s="338">
        <v>173</v>
      </c>
      <c r="G59" s="338">
        <v>173</v>
      </c>
      <c r="H59" s="338">
        <v>173</v>
      </c>
      <c r="I59" s="338">
        <v>173</v>
      </c>
      <c r="J59" s="338">
        <v>173</v>
      </c>
      <c r="K59" s="338">
        <v>173</v>
      </c>
      <c r="L59" s="338">
        <v>173</v>
      </c>
      <c r="M59" s="338">
        <v>173</v>
      </c>
      <c r="N59" s="338">
        <v>173</v>
      </c>
      <c r="O59" s="338">
        <v>173</v>
      </c>
      <c r="P59" s="338">
        <v>173</v>
      </c>
      <c r="Q59" s="321">
        <f t="shared" si="2"/>
        <v>2076</v>
      </c>
      <c r="R59" s="344">
        <v>121000</v>
      </c>
      <c r="S59" s="301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</row>
    <row r="60" spans="1:32" s="325" customFormat="1" ht="15.75" outlineLevel="1">
      <c r="A60" s="320" t="s">
        <v>43</v>
      </c>
      <c r="B60" s="336" t="s">
        <v>358</v>
      </c>
      <c r="C60" s="336" t="s">
        <v>362</v>
      </c>
      <c r="D60" s="336"/>
      <c r="E60" s="338">
        <v>173</v>
      </c>
      <c r="F60" s="338">
        <v>173</v>
      </c>
      <c r="G60" s="338">
        <v>173</v>
      </c>
      <c r="H60" s="338">
        <v>173</v>
      </c>
      <c r="I60" s="338">
        <v>173</v>
      </c>
      <c r="J60" s="338">
        <v>173</v>
      </c>
      <c r="K60" s="338">
        <v>173</v>
      </c>
      <c r="L60" s="338">
        <v>173</v>
      </c>
      <c r="M60" s="338">
        <v>173</v>
      </c>
      <c r="N60" s="338">
        <v>173</v>
      </c>
      <c r="O60" s="338">
        <v>173</v>
      </c>
      <c r="P60" s="338">
        <v>173</v>
      </c>
      <c r="Q60" s="321">
        <f t="shared" si="2"/>
        <v>2076</v>
      </c>
      <c r="R60" s="344">
        <v>111000</v>
      </c>
      <c r="S60" s="301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</row>
    <row r="61" spans="1:32" s="325" customFormat="1" ht="15.75" outlineLevel="1">
      <c r="A61" s="320" t="s">
        <v>43</v>
      </c>
      <c r="B61" s="336" t="s">
        <v>359</v>
      </c>
      <c r="C61" s="336" t="s">
        <v>362</v>
      </c>
      <c r="D61" s="336"/>
      <c r="E61" s="338">
        <v>173</v>
      </c>
      <c r="F61" s="338">
        <v>173</v>
      </c>
      <c r="G61" s="338">
        <v>173</v>
      </c>
      <c r="H61" s="338">
        <v>173</v>
      </c>
      <c r="I61" s="338">
        <v>173</v>
      </c>
      <c r="J61" s="338">
        <v>173</v>
      </c>
      <c r="K61" s="338">
        <v>173</v>
      </c>
      <c r="L61" s="338">
        <v>173</v>
      </c>
      <c r="M61" s="338">
        <v>173</v>
      </c>
      <c r="N61" s="338">
        <v>173</v>
      </c>
      <c r="O61" s="338">
        <v>173</v>
      </c>
      <c r="P61" s="338">
        <v>173</v>
      </c>
      <c r="Q61" s="321">
        <f t="shared" si="2"/>
        <v>2076</v>
      </c>
      <c r="R61" s="344">
        <v>111000</v>
      </c>
      <c r="S61" s="301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</row>
    <row r="62" spans="1:32" s="325" customFormat="1" ht="15.75" outlineLevel="1">
      <c r="A62" s="320" t="s">
        <v>43</v>
      </c>
      <c r="B62" s="336" t="s">
        <v>360</v>
      </c>
      <c r="C62" s="336" t="s">
        <v>362</v>
      </c>
      <c r="D62" s="336"/>
      <c r="E62" s="338">
        <v>173</v>
      </c>
      <c r="F62" s="338">
        <v>173</v>
      </c>
      <c r="G62" s="338">
        <v>173</v>
      </c>
      <c r="H62" s="338">
        <v>173</v>
      </c>
      <c r="I62" s="338">
        <v>173</v>
      </c>
      <c r="J62" s="338">
        <v>173</v>
      </c>
      <c r="K62" s="338">
        <v>173</v>
      </c>
      <c r="L62" s="338">
        <v>173</v>
      </c>
      <c r="M62" s="338">
        <v>173</v>
      </c>
      <c r="N62" s="338">
        <v>173</v>
      </c>
      <c r="O62" s="338">
        <v>173</v>
      </c>
      <c r="P62" s="338">
        <v>173</v>
      </c>
      <c r="Q62" s="321">
        <f t="shared" si="2"/>
        <v>2076</v>
      </c>
      <c r="R62" s="344">
        <v>111000</v>
      </c>
      <c r="S62" s="301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</row>
    <row r="63" spans="1:32" s="325" customFormat="1" ht="15.75" outlineLevel="1">
      <c r="A63" s="320" t="s">
        <v>43</v>
      </c>
      <c r="B63" s="336" t="s">
        <v>367</v>
      </c>
      <c r="C63" s="336" t="s">
        <v>362</v>
      </c>
      <c r="D63" s="336"/>
      <c r="E63" s="338">
        <v>173</v>
      </c>
      <c r="F63" s="338">
        <v>173</v>
      </c>
      <c r="G63" s="338">
        <v>173</v>
      </c>
      <c r="H63" s="338"/>
      <c r="I63" s="338"/>
      <c r="J63" s="338"/>
      <c r="K63" s="338"/>
      <c r="L63" s="338"/>
      <c r="M63" s="338"/>
      <c r="N63" s="338"/>
      <c r="O63" s="338"/>
      <c r="P63" s="338"/>
      <c r="Q63" s="321">
        <f t="shared" si="2"/>
        <v>519</v>
      </c>
      <c r="R63" s="344">
        <v>111000</v>
      </c>
      <c r="S63" s="301"/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2"/>
      <c r="AE63" s="322"/>
      <c r="AF63" s="322"/>
    </row>
    <row r="64" spans="1:32" s="325" customFormat="1" ht="15.75" outlineLevel="1">
      <c r="A64" s="320" t="s">
        <v>43</v>
      </c>
      <c r="B64" s="383"/>
      <c r="C64" s="383"/>
      <c r="D64" s="336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338"/>
      <c r="P64" s="338"/>
      <c r="Q64" s="321">
        <f t="shared" si="2"/>
        <v>0</v>
      </c>
      <c r="R64" s="344"/>
      <c r="S64" s="301"/>
      <c r="T64" s="322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  <c r="AE64" s="322"/>
      <c r="AF64" s="322"/>
    </row>
    <row r="65" spans="1:32" s="325" customFormat="1" ht="15.75" outlineLevel="1">
      <c r="A65" s="320" t="s">
        <v>43</v>
      </c>
      <c r="B65" s="336"/>
      <c r="C65" s="379"/>
      <c r="D65" s="336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O65" s="338"/>
      <c r="P65" s="338"/>
      <c r="Q65" s="321">
        <f t="shared" si="2"/>
        <v>0</v>
      </c>
      <c r="R65" s="344"/>
      <c r="S65" s="301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</row>
    <row r="66" spans="1:32" s="325" customFormat="1" ht="15.75" outlineLevel="1">
      <c r="A66" s="320" t="s">
        <v>43</v>
      </c>
      <c r="B66" s="383"/>
      <c r="C66" s="379"/>
      <c r="D66" s="336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  <c r="Q66" s="321">
        <f t="shared" si="2"/>
        <v>0</v>
      </c>
      <c r="R66" s="344"/>
      <c r="S66" s="301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  <c r="AF66" s="322"/>
    </row>
    <row r="67" spans="1:32" s="325" customFormat="1" ht="15.75" outlineLevel="1">
      <c r="A67" s="320" t="s">
        <v>43</v>
      </c>
      <c r="B67" s="383"/>
      <c r="C67" s="379"/>
      <c r="D67" s="336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  <c r="Q67" s="321">
        <f t="shared" si="2"/>
        <v>0</v>
      </c>
      <c r="R67" s="344"/>
      <c r="S67" s="301"/>
      <c r="T67" s="322"/>
      <c r="U67" s="322"/>
      <c r="V67" s="322"/>
      <c r="W67" s="322"/>
      <c r="X67" s="322"/>
      <c r="Y67" s="322"/>
      <c r="Z67" s="322"/>
      <c r="AA67" s="322"/>
      <c r="AB67" s="322"/>
      <c r="AC67" s="322"/>
      <c r="AD67" s="322"/>
      <c r="AE67" s="322"/>
      <c r="AF67" s="322"/>
    </row>
    <row r="68" spans="1:32" s="325" customFormat="1" ht="15.75" outlineLevel="1">
      <c r="A68" s="320" t="s">
        <v>43</v>
      </c>
      <c r="B68" s="383"/>
      <c r="C68" s="379"/>
      <c r="D68" s="336"/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21">
        <f t="shared" si="2"/>
        <v>0</v>
      </c>
      <c r="R68" s="344"/>
      <c r="S68" s="301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  <c r="AE68" s="322"/>
      <c r="AF68" s="322"/>
    </row>
    <row r="69" spans="1:32" s="325" customFormat="1" ht="15.75" outlineLevel="1">
      <c r="A69" s="320" t="s">
        <v>43</v>
      </c>
      <c r="B69" s="383"/>
      <c r="C69" s="379"/>
      <c r="D69" s="336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21">
        <f t="shared" si="2"/>
        <v>0</v>
      </c>
      <c r="R69" s="344"/>
      <c r="S69" s="301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  <c r="AE69" s="322"/>
      <c r="AF69" s="322"/>
    </row>
    <row r="70" spans="1:32" s="325" customFormat="1" ht="15.75" outlineLevel="1">
      <c r="A70" s="320" t="s">
        <v>43</v>
      </c>
      <c r="B70" s="383"/>
      <c r="C70" s="379"/>
      <c r="D70" s="336"/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321">
        <f t="shared" si="2"/>
        <v>0</v>
      </c>
      <c r="R70" s="344"/>
      <c r="S70" s="301"/>
      <c r="T70" s="322"/>
      <c r="U70" s="322"/>
      <c r="V70" s="322"/>
      <c r="W70" s="322"/>
      <c r="X70" s="322"/>
      <c r="Y70" s="322"/>
      <c r="Z70" s="322"/>
      <c r="AA70" s="322"/>
      <c r="AB70" s="322"/>
      <c r="AC70" s="322"/>
      <c r="AD70" s="322"/>
      <c r="AE70" s="322"/>
      <c r="AF70" s="322"/>
    </row>
    <row r="71" spans="1:32" s="325" customFormat="1" ht="15.75" outlineLevel="1">
      <c r="A71" s="320" t="s">
        <v>43</v>
      </c>
      <c r="B71" s="383"/>
      <c r="C71" s="379"/>
      <c r="D71" s="336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21">
        <f t="shared" si="2"/>
        <v>0</v>
      </c>
      <c r="R71" s="344"/>
      <c r="S71" s="301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</row>
    <row r="72" spans="1:32" s="325" customFormat="1" ht="15.75" outlineLevel="1">
      <c r="A72" s="320" t="s">
        <v>43</v>
      </c>
      <c r="B72" s="336"/>
      <c r="C72" s="379"/>
      <c r="D72" s="336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8"/>
      <c r="Q72" s="321">
        <f t="shared" si="2"/>
        <v>0</v>
      </c>
      <c r="R72" s="344"/>
      <c r="S72" s="301"/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  <c r="AE72" s="322"/>
      <c r="AF72" s="322"/>
    </row>
    <row r="73" spans="1:32" s="325" customFormat="1" ht="15.75" outlineLevel="1">
      <c r="A73" s="320" t="s">
        <v>43</v>
      </c>
      <c r="B73" s="336"/>
      <c r="C73" s="379"/>
      <c r="D73" s="336"/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21">
        <f t="shared" si="2"/>
        <v>0</v>
      </c>
      <c r="R73" s="344"/>
      <c r="S73" s="301"/>
      <c r="T73" s="322"/>
      <c r="U73" s="322"/>
      <c r="V73" s="322"/>
      <c r="W73" s="322"/>
      <c r="X73" s="322"/>
      <c r="Y73" s="322"/>
      <c r="Z73" s="322"/>
      <c r="AA73" s="322"/>
      <c r="AB73" s="322"/>
      <c r="AC73" s="322"/>
      <c r="AD73" s="322"/>
      <c r="AE73" s="322"/>
      <c r="AF73" s="322"/>
    </row>
    <row r="74" spans="1:32" s="325" customFormat="1" ht="15.75" outlineLevel="1">
      <c r="A74" s="320" t="s">
        <v>43</v>
      </c>
      <c r="B74" s="336"/>
      <c r="C74" s="379"/>
      <c r="D74" s="336"/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21">
        <f t="shared" si="2"/>
        <v>0</v>
      </c>
      <c r="R74" s="344"/>
      <c r="S74" s="301"/>
      <c r="T74" s="322"/>
      <c r="U74" s="322"/>
      <c r="V74" s="322"/>
      <c r="W74" s="322"/>
      <c r="X74" s="322"/>
      <c r="Y74" s="322"/>
      <c r="Z74" s="322"/>
      <c r="AA74" s="322"/>
      <c r="AB74" s="322"/>
      <c r="AC74" s="322"/>
      <c r="AD74" s="322"/>
      <c r="AE74" s="322"/>
      <c r="AF74" s="322"/>
    </row>
    <row r="75" spans="1:32" s="325" customFormat="1" ht="15.75" outlineLevel="1">
      <c r="A75" s="320" t="s">
        <v>43</v>
      </c>
      <c r="B75" s="336"/>
      <c r="C75" s="379"/>
      <c r="D75" s="336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21">
        <f t="shared" si="2"/>
        <v>0</v>
      </c>
      <c r="R75" s="344"/>
      <c r="S75" s="301"/>
      <c r="T75" s="322"/>
      <c r="U75" s="322"/>
      <c r="V75" s="322"/>
      <c r="W75" s="322"/>
      <c r="X75" s="322"/>
      <c r="Y75" s="322"/>
      <c r="Z75" s="322"/>
      <c r="AA75" s="322"/>
      <c r="AB75" s="322"/>
      <c r="AC75" s="322"/>
      <c r="AD75" s="322"/>
      <c r="AE75" s="322"/>
      <c r="AF75" s="322"/>
    </row>
    <row r="76" spans="1:32" s="325" customFormat="1" ht="15.75" outlineLevel="1">
      <c r="A76" s="320" t="s">
        <v>43</v>
      </c>
      <c r="B76" s="336"/>
      <c r="C76" s="379"/>
      <c r="D76" s="336"/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21">
        <f t="shared" si="2"/>
        <v>0</v>
      </c>
      <c r="R76" s="344"/>
      <c r="S76" s="301"/>
      <c r="T76" s="322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  <c r="AE76" s="322"/>
      <c r="AF76" s="322"/>
    </row>
    <row r="77" spans="1:32" s="325" customFormat="1" ht="15.75" outlineLevel="1">
      <c r="A77" s="320" t="s">
        <v>43</v>
      </c>
      <c r="B77" s="336"/>
      <c r="C77" s="379"/>
      <c r="D77" s="346"/>
      <c r="E77" s="347"/>
      <c r="F77" s="347"/>
      <c r="G77" s="347"/>
      <c r="H77" s="347"/>
      <c r="I77" s="347"/>
      <c r="J77" s="347"/>
      <c r="K77" s="347"/>
      <c r="L77" s="347"/>
      <c r="M77" s="347"/>
      <c r="N77" s="347"/>
      <c r="O77" s="347"/>
      <c r="P77" s="347"/>
      <c r="Q77" s="321">
        <f t="shared" si="2"/>
        <v>0</v>
      </c>
      <c r="R77" s="344"/>
      <c r="S77" s="301"/>
      <c r="T77" s="322"/>
      <c r="U77" s="322"/>
      <c r="V77" s="322"/>
      <c r="W77" s="322"/>
      <c r="X77" s="322"/>
      <c r="Y77" s="322"/>
      <c r="Z77" s="322"/>
      <c r="AA77" s="322"/>
      <c r="AB77" s="322"/>
      <c r="AC77" s="322"/>
      <c r="AD77" s="322"/>
      <c r="AE77" s="322"/>
      <c r="AF77" s="322"/>
    </row>
    <row r="78" spans="1:32" s="325" customFormat="1" ht="15.75" outlineLevel="1">
      <c r="A78" s="320" t="s">
        <v>43</v>
      </c>
      <c r="B78" s="336"/>
      <c r="C78" s="379"/>
      <c r="D78" s="346"/>
      <c r="E78" s="347"/>
      <c r="F78" s="347"/>
      <c r="G78" s="347"/>
      <c r="H78" s="347"/>
      <c r="I78" s="347"/>
      <c r="J78" s="347"/>
      <c r="K78" s="347"/>
      <c r="L78" s="347"/>
      <c r="M78" s="347"/>
      <c r="N78" s="347"/>
      <c r="O78" s="347"/>
      <c r="P78" s="347"/>
      <c r="Q78" s="321">
        <f t="shared" si="2"/>
        <v>0</v>
      </c>
      <c r="R78" s="344"/>
      <c r="S78" s="301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</row>
    <row r="79" spans="1:19" s="325" customFormat="1" ht="15.75" outlineLevel="1">
      <c r="A79" s="326" t="s">
        <v>167</v>
      </c>
      <c r="B79" s="339"/>
      <c r="C79" s="380"/>
      <c r="D79" s="339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21">
        <f t="shared" si="2"/>
        <v>0</v>
      </c>
      <c r="R79" s="345"/>
      <c r="S79" s="301"/>
    </row>
    <row r="80" spans="1:35" s="325" customFormat="1" ht="15.75" customHeight="1" outlineLevel="1">
      <c r="A80" s="326" t="s">
        <v>168</v>
      </c>
      <c r="B80" s="339"/>
      <c r="C80" s="380"/>
      <c r="D80" s="339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21">
        <f t="shared" si="2"/>
        <v>0</v>
      </c>
      <c r="R80" s="345"/>
      <c r="S80" s="301"/>
      <c r="T80" s="322"/>
      <c r="U80" s="322"/>
      <c r="W80" s="322"/>
      <c r="X80" s="322"/>
      <c r="AI80" s="301"/>
    </row>
    <row r="81" spans="1:32" s="325" customFormat="1" ht="15.75" outlineLevel="1">
      <c r="A81" s="326" t="s">
        <v>168</v>
      </c>
      <c r="B81" s="341"/>
      <c r="C81" s="381"/>
      <c r="D81" s="342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  <c r="P81" s="341"/>
      <c r="Q81" s="321">
        <f t="shared" si="2"/>
        <v>0</v>
      </c>
      <c r="R81" s="345"/>
      <c r="S81" s="301"/>
      <c r="T81" s="322"/>
      <c r="U81" s="322"/>
      <c r="V81" s="322"/>
      <c r="W81" s="322"/>
      <c r="X81" s="322"/>
      <c r="Y81" s="322"/>
      <c r="Z81" s="322"/>
      <c r="AA81" s="322"/>
      <c r="AB81" s="322"/>
      <c r="AC81" s="322"/>
      <c r="AD81" s="322"/>
      <c r="AE81" s="322"/>
      <c r="AF81" s="322"/>
    </row>
    <row r="82" spans="1:32" s="325" customFormat="1" ht="15.75" outlineLevel="1">
      <c r="A82" s="562"/>
      <c r="B82" s="563"/>
      <c r="C82" s="563"/>
      <c r="D82" s="564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8"/>
      <c r="S82" s="301"/>
      <c r="T82" s="329"/>
      <c r="U82" s="329"/>
      <c r="V82" s="322"/>
      <c r="W82" s="329"/>
      <c r="X82" s="329"/>
      <c r="Y82" s="322"/>
      <c r="Z82" s="322"/>
      <c r="AA82" s="322"/>
      <c r="AB82" s="322"/>
      <c r="AC82" s="322"/>
      <c r="AD82" s="322"/>
      <c r="AE82" s="322"/>
      <c r="AF82" s="322"/>
    </row>
    <row r="83" spans="1:32" s="332" customFormat="1" ht="15.75" customHeight="1">
      <c r="A83" s="553" t="s">
        <v>170</v>
      </c>
      <c r="B83" s="554"/>
      <c r="C83" s="554"/>
      <c r="D83" s="555"/>
      <c r="E83" s="330">
        <f>SUM(E58:E81)</f>
        <v>1038</v>
      </c>
      <c r="F83" s="330">
        <f aca="true" t="shared" si="4" ref="F83:P83">SUM(F58:F81)</f>
        <v>1038</v>
      </c>
      <c r="G83" s="330">
        <f t="shared" si="4"/>
        <v>1038</v>
      </c>
      <c r="H83" s="330">
        <f t="shared" si="4"/>
        <v>865</v>
      </c>
      <c r="I83" s="330">
        <f t="shared" si="4"/>
        <v>865</v>
      </c>
      <c r="J83" s="330">
        <f t="shared" si="4"/>
        <v>865</v>
      </c>
      <c r="K83" s="330">
        <f t="shared" si="4"/>
        <v>865</v>
      </c>
      <c r="L83" s="330">
        <f t="shared" si="4"/>
        <v>865</v>
      </c>
      <c r="M83" s="330">
        <f t="shared" si="4"/>
        <v>865</v>
      </c>
      <c r="N83" s="330">
        <f t="shared" si="4"/>
        <v>865</v>
      </c>
      <c r="O83" s="330">
        <f t="shared" si="4"/>
        <v>865</v>
      </c>
      <c r="P83" s="330">
        <f t="shared" si="4"/>
        <v>865</v>
      </c>
      <c r="Q83" s="331">
        <f t="shared" si="2"/>
        <v>10899</v>
      </c>
      <c r="R83" s="331"/>
      <c r="S83" s="301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</row>
    <row r="84" spans="1:32" s="332" customFormat="1" ht="15.75" customHeight="1">
      <c r="A84" s="320" t="s">
        <v>90</v>
      </c>
      <c r="B84" s="336" t="s">
        <v>352</v>
      </c>
      <c r="C84" s="336" t="s">
        <v>356</v>
      </c>
      <c r="D84" s="346"/>
      <c r="E84" s="347">
        <v>173</v>
      </c>
      <c r="F84" s="347">
        <v>173</v>
      </c>
      <c r="G84" s="347">
        <v>173</v>
      </c>
      <c r="H84" s="347"/>
      <c r="I84" s="347"/>
      <c r="J84" s="347"/>
      <c r="K84" s="347"/>
      <c r="L84" s="347"/>
      <c r="M84" s="347"/>
      <c r="N84" s="347"/>
      <c r="O84" s="347"/>
      <c r="P84" s="347"/>
      <c r="Q84" s="321">
        <f t="shared" si="2"/>
        <v>519</v>
      </c>
      <c r="R84" s="344">
        <v>264400</v>
      </c>
      <c r="S84" s="301"/>
      <c r="T84" s="322"/>
      <c r="U84" s="322"/>
      <c r="V84" s="329"/>
      <c r="W84" s="322"/>
      <c r="X84" s="322"/>
      <c r="Y84" s="329"/>
      <c r="Z84" s="329"/>
      <c r="AA84" s="329"/>
      <c r="AB84" s="329"/>
      <c r="AC84" s="329"/>
      <c r="AD84" s="329"/>
      <c r="AE84" s="329"/>
      <c r="AF84" s="329"/>
    </row>
    <row r="85" spans="1:32" s="325" customFormat="1" ht="15.75" outlineLevel="1">
      <c r="A85" s="320" t="s">
        <v>90</v>
      </c>
      <c r="B85" s="336" t="s">
        <v>348</v>
      </c>
      <c r="C85" s="336" t="s">
        <v>355</v>
      </c>
      <c r="D85" s="346"/>
      <c r="E85" s="347">
        <v>173</v>
      </c>
      <c r="F85" s="347">
        <v>173</v>
      </c>
      <c r="G85" s="347">
        <v>173</v>
      </c>
      <c r="H85" s="347">
        <v>173</v>
      </c>
      <c r="I85" s="347">
        <v>173</v>
      </c>
      <c r="J85" s="347">
        <v>173</v>
      </c>
      <c r="K85" s="347">
        <v>173</v>
      </c>
      <c r="L85" s="347">
        <v>173</v>
      </c>
      <c r="M85" s="347">
        <v>173</v>
      </c>
      <c r="N85" s="347">
        <v>173</v>
      </c>
      <c r="O85" s="347">
        <v>173</v>
      </c>
      <c r="P85" s="347">
        <v>173</v>
      </c>
      <c r="Q85" s="321">
        <f t="shared" si="2"/>
        <v>2076</v>
      </c>
      <c r="R85" s="344">
        <v>129000</v>
      </c>
      <c r="S85" s="301"/>
      <c r="T85" s="322"/>
      <c r="U85" s="322"/>
      <c r="V85" s="322"/>
      <c r="W85" s="322"/>
      <c r="X85" s="322"/>
      <c r="Y85" s="322"/>
      <c r="Z85" s="322"/>
      <c r="AA85" s="322"/>
      <c r="AB85" s="322"/>
      <c r="AC85" s="322"/>
      <c r="AD85" s="322"/>
      <c r="AE85" s="322"/>
      <c r="AF85" s="322"/>
    </row>
    <row r="86" spans="1:32" s="325" customFormat="1" ht="15.75" outlineLevel="1">
      <c r="A86" s="320" t="s">
        <v>90</v>
      </c>
      <c r="B86" s="336" t="s">
        <v>349</v>
      </c>
      <c r="C86" s="336" t="s">
        <v>355</v>
      </c>
      <c r="D86" s="346"/>
      <c r="E86" s="347">
        <v>173</v>
      </c>
      <c r="F86" s="347">
        <v>173</v>
      </c>
      <c r="G86" s="347">
        <v>173</v>
      </c>
      <c r="H86" s="347">
        <v>173</v>
      </c>
      <c r="I86" s="347">
        <v>173</v>
      </c>
      <c r="J86" s="347">
        <v>173</v>
      </c>
      <c r="K86" s="347">
        <v>173</v>
      </c>
      <c r="L86" s="347">
        <v>173</v>
      </c>
      <c r="M86" s="347">
        <v>173</v>
      </c>
      <c r="N86" s="347">
        <v>173</v>
      </c>
      <c r="O86" s="347">
        <v>173</v>
      </c>
      <c r="P86" s="347">
        <v>173</v>
      </c>
      <c r="Q86" s="321">
        <f t="shared" si="2"/>
        <v>2076</v>
      </c>
      <c r="R86" s="344">
        <v>129000</v>
      </c>
      <c r="S86" s="301"/>
      <c r="T86" s="322"/>
      <c r="U86" s="322"/>
      <c r="V86" s="322"/>
      <c r="W86" s="322"/>
      <c r="X86" s="322"/>
      <c r="Y86" s="322"/>
      <c r="Z86" s="322"/>
      <c r="AA86" s="322"/>
      <c r="AB86" s="322"/>
      <c r="AC86" s="322"/>
      <c r="AD86" s="322"/>
      <c r="AE86" s="322"/>
      <c r="AF86" s="322"/>
    </row>
    <row r="87" spans="1:32" s="325" customFormat="1" ht="15.75" outlineLevel="1">
      <c r="A87" s="320" t="s">
        <v>90</v>
      </c>
      <c r="B87" s="336" t="s">
        <v>350</v>
      </c>
      <c r="C87" s="336" t="s">
        <v>355</v>
      </c>
      <c r="D87" s="346"/>
      <c r="E87" s="347">
        <v>173</v>
      </c>
      <c r="F87" s="347">
        <v>173</v>
      </c>
      <c r="G87" s="347">
        <v>173</v>
      </c>
      <c r="H87" s="347">
        <v>173</v>
      </c>
      <c r="I87" s="347">
        <v>173</v>
      </c>
      <c r="J87" s="347">
        <v>173</v>
      </c>
      <c r="K87" s="347">
        <v>173</v>
      </c>
      <c r="L87" s="347">
        <v>173</v>
      </c>
      <c r="M87" s="347">
        <v>173</v>
      </c>
      <c r="N87" s="347">
        <v>173</v>
      </c>
      <c r="O87" s="347">
        <v>173</v>
      </c>
      <c r="P87" s="347">
        <v>173</v>
      </c>
      <c r="Q87" s="321">
        <f t="shared" si="2"/>
        <v>2076</v>
      </c>
      <c r="R87" s="344">
        <v>129000</v>
      </c>
      <c r="S87" s="301"/>
      <c r="T87" s="322"/>
      <c r="U87" s="322"/>
      <c r="V87" s="322"/>
      <c r="W87" s="322"/>
      <c r="X87" s="322"/>
      <c r="Y87" s="322"/>
      <c r="Z87" s="322"/>
      <c r="AA87" s="322"/>
      <c r="AB87" s="322"/>
      <c r="AC87" s="322"/>
      <c r="AD87" s="322"/>
      <c r="AE87" s="322"/>
      <c r="AF87" s="322"/>
    </row>
    <row r="88" spans="1:32" s="325" customFormat="1" ht="15.75" outlineLevel="1">
      <c r="A88" s="320" t="s">
        <v>90</v>
      </c>
      <c r="B88" s="336" t="s">
        <v>351</v>
      </c>
      <c r="C88" s="336" t="s">
        <v>355</v>
      </c>
      <c r="D88" s="346"/>
      <c r="E88" s="347">
        <v>173</v>
      </c>
      <c r="F88" s="347">
        <v>173</v>
      </c>
      <c r="G88" s="347">
        <v>173</v>
      </c>
      <c r="H88" s="347">
        <v>173</v>
      </c>
      <c r="I88" s="347">
        <v>173</v>
      </c>
      <c r="J88" s="347">
        <v>173</v>
      </c>
      <c r="K88" s="347">
        <v>173</v>
      </c>
      <c r="L88" s="347">
        <v>173</v>
      </c>
      <c r="M88" s="347">
        <v>173</v>
      </c>
      <c r="N88" s="347">
        <v>173</v>
      </c>
      <c r="O88" s="347">
        <v>173</v>
      </c>
      <c r="P88" s="347">
        <v>173</v>
      </c>
      <c r="Q88" s="321">
        <f t="shared" si="2"/>
        <v>2076</v>
      </c>
      <c r="R88" s="344">
        <v>129000</v>
      </c>
      <c r="S88" s="301"/>
      <c r="T88" s="322"/>
      <c r="U88" s="322"/>
      <c r="V88" s="322"/>
      <c r="W88" s="322"/>
      <c r="X88" s="322"/>
      <c r="Y88" s="322"/>
      <c r="Z88" s="322"/>
      <c r="AA88" s="322"/>
      <c r="AB88" s="322"/>
      <c r="AC88" s="322"/>
      <c r="AD88" s="322"/>
      <c r="AE88" s="322"/>
      <c r="AF88" s="322"/>
    </row>
    <row r="89" spans="1:32" s="325" customFormat="1" ht="15.75" outlineLevel="1">
      <c r="A89" s="320" t="s">
        <v>90</v>
      </c>
      <c r="B89" s="336" t="s">
        <v>353</v>
      </c>
      <c r="C89" s="336" t="s">
        <v>355</v>
      </c>
      <c r="D89" s="346"/>
      <c r="E89" s="347">
        <v>173</v>
      </c>
      <c r="F89" s="347">
        <v>173</v>
      </c>
      <c r="G89" s="347">
        <v>173</v>
      </c>
      <c r="H89" s="347">
        <v>173</v>
      </c>
      <c r="I89" s="347"/>
      <c r="J89" s="347"/>
      <c r="K89" s="347"/>
      <c r="L89" s="347"/>
      <c r="M89" s="347"/>
      <c r="N89" s="347"/>
      <c r="O89" s="347"/>
      <c r="P89" s="347"/>
      <c r="Q89" s="321">
        <f t="shared" si="2"/>
        <v>692</v>
      </c>
      <c r="R89" s="344">
        <v>129000</v>
      </c>
      <c r="S89" s="301"/>
      <c r="T89" s="322"/>
      <c r="U89" s="322"/>
      <c r="V89" s="322"/>
      <c r="W89" s="322"/>
      <c r="X89" s="322"/>
      <c r="Y89" s="322"/>
      <c r="Z89" s="322"/>
      <c r="AA89" s="322"/>
      <c r="AB89" s="322"/>
      <c r="AC89" s="322"/>
      <c r="AD89" s="322"/>
      <c r="AE89" s="322"/>
      <c r="AF89" s="322"/>
    </row>
    <row r="90" spans="1:32" s="325" customFormat="1" ht="15.75" outlineLevel="1">
      <c r="A90" s="320" t="s">
        <v>90</v>
      </c>
      <c r="B90" s="336" t="s">
        <v>354</v>
      </c>
      <c r="C90" s="336" t="s">
        <v>355</v>
      </c>
      <c r="D90" s="346"/>
      <c r="E90" s="347">
        <v>86.5</v>
      </c>
      <c r="F90" s="347">
        <v>86.5</v>
      </c>
      <c r="G90" s="347">
        <v>86.5</v>
      </c>
      <c r="H90" s="347">
        <v>86.5</v>
      </c>
      <c r="I90" s="347">
        <v>86.5</v>
      </c>
      <c r="J90" s="347">
        <v>86.5</v>
      </c>
      <c r="K90" s="347">
        <v>86.5</v>
      </c>
      <c r="L90" s="347">
        <v>86.5</v>
      </c>
      <c r="M90" s="347">
        <v>86.5</v>
      </c>
      <c r="N90" s="347">
        <v>86.5</v>
      </c>
      <c r="O90" s="347">
        <v>86.5</v>
      </c>
      <c r="P90" s="347">
        <v>86.5</v>
      </c>
      <c r="Q90" s="321">
        <f t="shared" si="2"/>
        <v>1038</v>
      </c>
      <c r="R90" s="344">
        <v>129000</v>
      </c>
      <c r="S90" s="301"/>
      <c r="T90" s="322"/>
      <c r="U90" s="322"/>
      <c r="V90" s="322"/>
      <c r="W90" s="322"/>
      <c r="X90" s="322"/>
      <c r="Y90" s="322"/>
      <c r="Z90" s="322"/>
      <c r="AA90" s="322"/>
      <c r="AB90" s="322"/>
      <c r="AC90" s="322"/>
      <c r="AD90" s="322"/>
      <c r="AE90" s="322"/>
      <c r="AF90" s="322"/>
    </row>
    <row r="91" spans="1:32" s="325" customFormat="1" ht="15.75" outlineLevel="1">
      <c r="A91" s="320" t="s">
        <v>90</v>
      </c>
      <c r="B91" s="336" t="s">
        <v>448</v>
      </c>
      <c r="C91" s="379" t="s">
        <v>450</v>
      </c>
      <c r="D91" s="346"/>
      <c r="E91" s="347"/>
      <c r="F91" s="347"/>
      <c r="G91" s="347"/>
      <c r="H91" s="347"/>
      <c r="I91" s="347"/>
      <c r="J91" s="347"/>
      <c r="K91" s="347"/>
      <c r="L91" s="347"/>
      <c r="M91" s="347"/>
      <c r="N91" s="347"/>
      <c r="O91" s="347"/>
      <c r="P91" s="347"/>
      <c r="Q91" s="321">
        <f t="shared" si="2"/>
        <v>0</v>
      </c>
      <c r="R91" s="344">
        <v>250000</v>
      </c>
      <c r="S91" s="301"/>
      <c r="T91" s="322"/>
      <c r="U91" s="322"/>
      <c r="V91" s="322"/>
      <c r="W91" s="322"/>
      <c r="X91" s="322"/>
      <c r="Y91" s="322"/>
      <c r="Z91" s="322"/>
      <c r="AA91" s="322"/>
      <c r="AB91" s="322"/>
      <c r="AC91" s="322"/>
      <c r="AD91" s="322"/>
      <c r="AE91" s="322"/>
      <c r="AF91" s="322"/>
    </row>
    <row r="92" spans="1:32" s="325" customFormat="1" ht="15.75" outlineLevel="1">
      <c r="A92" s="320" t="s">
        <v>90</v>
      </c>
      <c r="B92" s="336" t="s">
        <v>451</v>
      </c>
      <c r="C92" s="379" t="s">
        <v>449</v>
      </c>
      <c r="D92" s="346"/>
      <c r="E92" s="347"/>
      <c r="F92" s="347"/>
      <c r="G92" s="347"/>
      <c r="H92" s="347"/>
      <c r="I92" s="347">
        <v>173</v>
      </c>
      <c r="J92" s="347">
        <v>173</v>
      </c>
      <c r="K92" s="347">
        <v>173</v>
      </c>
      <c r="L92" s="347">
        <v>173</v>
      </c>
      <c r="M92" s="347">
        <v>173</v>
      </c>
      <c r="N92" s="347">
        <v>173</v>
      </c>
      <c r="O92" s="347">
        <v>173</v>
      </c>
      <c r="P92" s="347">
        <v>173</v>
      </c>
      <c r="Q92" s="321">
        <f t="shared" si="2"/>
        <v>1384</v>
      </c>
      <c r="R92" s="344">
        <v>265000</v>
      </c>
      <c r="S92" s="301"/>
      <c r="T92" s="322"/>
      <c r="U92" s="322"/>
      <c r="V92" s="322"/>
      <c r="W92" s="322"/>
      <c r="X92" s="322"/>
      <c r="Y92" s="322"/>
      <c r="Z92" s="322"/>
      <c r="AA92" s="322"/>
      <c r="AB92" s="322"/>
      <c r="AC92" s="322"/>
      <c r="AD92" s="322"/>
      <c r="AE92" s="322"/>
      <c r="AF92" s="322"/>
    </row>
    <row r="93" spans="1:32" s="325" customFormat="1" ht="15.75" outlineLevel="1">
      <c r="A93" s="320" t="s">
        <v>90</v>
      </c>
      <c r="B93" s="336"/>
      <c r="C93" s="379"/>
      <c r="D93" s="346"/>
      <c r="E93" s="347"/>
      <c r="F93" s="347"/>
      <c r="G93" s="347"/>
      <c r="H93" s="347"/>
      <c r="I93" s="347"/>
      <c r="J93" s="347"/>
      <c r="K93" s="347"/>
      <c r="L93" s="347"/>
      <c r="M93" s="347"/>
      <c r="N93" s="347"/>
      <c r="O93" s="347"/>
      <c r="P93" s="347"/>
      <c r="Q93" s="321">
        <f t="shared" si="2"/>
        <v>0</v>
      </c>
      <c r="R93" s="344"/>
      <c r="S93" s="301"/>
      <c r="T93" s="322"/>
      <c r="U93" s="322"/>
      <c r="V93" s="322"/>
      <c r="W93" s="322"/>
      <c r="X93" s="322"/>
      <c r="Y93" s="322"/>
      <c r="Z93" s="322"/>
      <c r="AA93" s="322"/>
      <c r="AB93" s="322"/>
      <c r="AC93" s="322"/>
      <c r="AD93" s="322"/>
      <c r="AE93" s="322"/>
      <c r="AF93" s="322"/>
    </row>
    <row r="94" spans="1:32" s="325" customFormat="1" ht="15.75" outlineLevel="1">
      <c r="A94" s="320" t="s">
        <v>90</v>
      </c>
      <c r="B94" s="336"/>
      <c r="C94" s="379"/>
      <c r="D94" s="346"/>
      <c r="E94" s="347"/>
      <c r="F94" s="347"/>
      <c r="G94" s="347"/>
      <c r="H94" s="347"/>
      <c r="I94" s="347"/>
      <c r="J94" s="347"/>
      <c r="K94" s="347"/>
      <c r="L94" s="347"/>
      <c r="M94" s="347"/>
      <c r="N94" s="347"/>
      <c r="O94" s="347"/>
      <c r="P94" s="347"/>
      <c r="Q94" s="321">
        <f t="shared" si="2"/>
        <v>0</v>
      </c>
      <c r="R94" s="344"/>
      <c r="S94" s="301"/>
      <c r="T94" s="322"/>
      <c r="U94" s="322"/>
      <c r="V94" s="322"/>
      <c r="W94" s="322"/>
      <c r="X94" s="322"/>
      <c r="Y94" s="322"/>
      <c r="Z94" s="322"/>
      <c r="AA94" s="322"/>
      <c r="AB94" s="322"/>
      <c r="AC94" s="322"/>
      <c r="AD94" s="322"/>
      <c r="AE94" s="322"/>
      <c r="AF94" s="322"/>
    </row>
    <row r="95" spans="1:32" s="325" customFormat="1" ht="15.75" outlineLevel="1">
      <c r="A95" s="320" t="s">
        <v>90</v>
      </c>
      <c r="B95" s="336"/>
      <c r="C95" s="379"/>
      <c r="D95" s="346"/>
      <c r="E95" s="347"/>
      <c r="F95" s="347"/>
      <c r="G95" s="347"/>
      <c r="H95" s="347"/>
      <c r="I95" s="347"/>
      <c r="J95" s="347"/>
      <c r="K95" s="347"/>
      <c r="L95" s="347"/>
      <c r="M95" s="347"/>
      <c r="N95" s="347"/>
      <c r="O95" s="347"/>
      <c r="P95" s="347"/>
      <c r="Q95" s="321">
        <f t="shared" si="2"/>
        <v>0</v>
      </c>
      <c r="R95" s="344"/>
      <c r="S95" s="301"/>
      <c r="T95" s="322"/>
      <c r="U95" s="322"/>
      <c r="V95" s="322"/>
      <c r="W95" s="322"/>
      <c r="X95" s="322"/>
      <c r="Y95" s="322"/>
      <c r="Z95" s="322"/>
      <c r="AA95" s="322"/>
      <c r="AB95" s="322"/>
      <c r="AC95" s="322"/>
      <c r="AD95" s="322"/>
      <c r="AE95" s="322"/>
      <c r="AF95" s="322"/>
    </row>
    <row r="96" spans="1:19" s="325" customFormat="1" ht="15.75" outlineLevel="1">
      <c r="A96" s="326" t="s">
        <v>167</v>
      </c>
      <c r="B96" s="339"/>
      <c r="C96" s="380"/>
      <c r="D96" s="339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21">
        <f t="shared" si="2"/>
        <v>0</v>
      </c>
      <c r="R96" s="345"/>
      <c r="S96" s="301"/>
    </row>
    <row r="97" spans="1:35" s="325" customFormat="1" ht="15.75" customHeight="1" outlineLevel="1">
      <c r="A97" s="326" t="s">
        <v>168</v>
      </c>
      <c r="B97" s="339"/>
      <c r="C97" s="380"/>
      <c r="D97" s="339"/>
      <c r="E97" s="340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21">
        <f t="shared" si="2"/>
        <v>0</v>
      </c>
      <c r="R97" s="345"/>
      <c r="S97" s="301"/>
      <c r="T97" s="322"/>
      <c r="U97" s="322"/>
      <c r="W97" s="322"/>
      <c r="X97" s="322"/>
      <c r="AI97" s="301"/>
    </row>
    <row r="98" spans="1:32" s="325" customFormat="1" ht="15.75" outlineLevel="1">
      <c r="A98" s="326" t="s">
        <v>168</v>
      </c>
      <c r="B98" s="341"/>
      <c r="C98" s="381"/>
      <c r="D98" s="342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21">
        <f t="shared" si="2"/>
        <v>0</v>
      </c>
      <c r="R98" s="345"/>
      <c r="S98" s="301"/>
      <c r="T98" s="322"/>
      <c r="U98" s="322"/>
      <c r="V98" s="322"/>
      <c r="W98" s="322"/>
      <c r="X98" s="322"/>
      <c r="Y98" s="322"/>
      <c r="Z98" s="322"/>
      <c r="AA98" s="322"/>
      <c r="AB98" s="322"/>
      <c r="AC98" s="322"/>
      <c r="AD98" s="322"/>
      <c r="AE98" s="322"/>
      <c r="AF98" s="322"/>
    </row>
    <row r="99" spans="1:32" s="325" customFormat="1" ht="15.75" outlineLevel="1">
      <c r="A99" s="562"/>
      <c r="B99" s="563"/>
      <c r="C99" s="563"/>
      <c r="D99" s="564"/>
      <c r="E99" s="327"/>
      <c r="F99" s="327"/>
      <c r="G99" s="327"/>
      <c r="H99" s="327"/>
      <c r="I99" s="327"/>
      <c r="J99" s="327"/>
      <c r="K99" s="327"/>
      <c r="L99" s="327"/>
      <c r="M99" s="327"/>
      <c r="N99" s="327"/>
      <c r="O99" s="327"/>
      <c r="P99" s="327"/>
      <c r="Q99" s="327"/>
      <c r="R99" s="328"/>
      <c r="S99" s="301"/>
      <c r="T99" s="329"/>
      <c r="U99" s="329"/>
      <c r="V99" s="322"/>
      <c r="W99" s="329"/>
      <c r="X99" s="329"/>
      <c r="Y99" s="322"/>
      <c r="Z99" s="322"/>
      <c r="AA99" s="322"/>
      <c r="AB99" s="322"/>
      <c r="AC99" s="322"/>
      <c r="AD99" s="322"/>
      <c r="AE99" s="322"/>
      <c r="AF99" s="322"/>
    </row>
    <row r="100" spans="1:32" s="332" customFormat="1" ht="15.75" customHeight="1">
      <c r="A100" s="553" t="s">
        <v>171</v>
      </c>
      <c r="B100" s="554"/>
      <c r="C100" s="554"/>
      <c r="D100" s="555"/>
      <c r="E100" s="330">
        <f>SUM(E84:E98)</f>
        <v>1124.5</v>
      </c>
      <c r="F100" s="330">
        <f aca="true" t="shared" si="5" ref="F100:P100">SUM(F84:F98)</f>
        <v>1124.5</v>
      </c>
      <c r="G100" s="330">
        <f t="shared" si="5"/>
        <v>1124.5</v>
      </c>
      <c r="H100" s="330">
        <f t="shared" si="5"/>
        <v>951.5</v>
      </c>
      <c r="I100" s="330">
        <f t="shared" si="5"/>
        <v>951.5</v>
      </c>
      <c r="J100" s="330">
        <f t="shared" si="5"/>
        <v>951.5</v>
      </c>
      <c r="K100" s="330">
        <f t="shared" si="5"/>
        <v>951.5</v>
      </c>
      <c r="L100" s="330">
        <f t="shared" si="5"/>
        <v>951.5</v>
      </c>
      <c r="M100" s="330">
        <f t="shared" si="5"/>
        <v>951.5</v>
      </c>
      <c r="N100" s="330">
        <f t="shared" si="5"/>
        <v>951.5</v>
      </c>
      <c r="O100" s="330">
        <f t="shared" si="5"/>
        <v>951.5</v>
      </c>
      <c r="P100" s="330">
        <f t="shared" si="5"/>
        <v>951.5</v>
      </c>
      <c r="Q100" s="331">
        <f t="shared" si="2"/>
        <v>11937</v>
      </c>
      <c r="R100" s="331"/>
      <c r="S100" s="301"/>
      <c r="T100" s="329"/>
      <c r="U100" s="329"/>
      <c r="V100" s="329"/>
      <c r="W100" s="329"/>
      <c r="X100" s="329"/>
      <c r="Y100" s="329"/>
      <c r="Z100" s="329"/>
      <c r="AA100" s="329"/>
      <c r="AB100" s="329"/>
      <c r="AC100" s="329"/>
      <c r="AD100" s="329"/>
      <c r="AE100" s="329"/>
      <c r="AF100" s="329"/>
    </row>
    <row r="101" spans="1:32" s="332" customFormat="1" ht="15.75" customHeight="1">
      <c r="A101" s="320" t="s">
        <v>26</v>
      </c>
      <c r="B101" s="336"/>
      <c r="C101" s="379"/>
      <c r="D101" s="336"/>
      <c r="E101" s="338"/>
      <c r="F101" s="338"/>
      <c r="G101" s="338"/>
      <c r="H101" s="338"/>
      <c r="I101" s="338"/>
      <c r="J101" s="338"/>
      <c r="K101" s="338"/>
      <c r="L101" s="338"/>
      <c r="M101" s="338"/>
      <c r="N101" s="338"/>
      <c r="O101" s="338"/>
      <c r="P101" s="338"/>
      <c r="Q101" s="321">
        <f t="shared" si="2"/>
        <v>0</v>
      </c>
      <c r="R101" s="344"/>
      <c r="S101" s="301"/>
      <c r="T101" s="322"/>
      <c r="U101" s="322"/>
      <c r="V101" s="329"/>
      <c r="W101" s="322"/>
      <c r="X101" s="322"/>
      <c r="Y101" s="329"/>
      <c r="Z101" s="329"/>
      <c r="AA101" s="329"/>
      <c r="AB101" s="329"/>
      <c r="AC101" s="329"/>
      <c r="AD101" s="329"/>
      <c r="AE101" s="329"/>
      <c r="AF101" s="329"/>
    </row>
    <row r="102" spans="1:32" s="325" customFormat="1" ht="15.75" outlineLevel="1">
      <c r="A102" s="320" t="s">
        <v>26</v>
      </c>
      <c r="B102" s="336"/>
      <c r="C102" s="379"/>
      <c r="D102" s="336"/>
      <c r="E102" s="338"/>
      <c r="F102" s="338"/>
      <c r="G102" s="338"/>
      <c r="H102" s="338"/>
      <c r="I102" s="338"/>
      <c r="J102" s="338"/>
      <c r="K102" s="338"/>
      <c r="L102" s="338"/>
      <c r="M102" s="338"/>
      <c r="N102" s="338"/>
      <c r="O102" s="338"/>
      <c r="P102" s="338"/>
      <c r="Q102" s="321">
        <f aca="true" t="shared" si="6" ref="Q102:Q114">SUM(E102:P102)</f>
        <v>0</v>
      </c>
      <c r="R102" s="344"/>
      <c r="S102" s="301"/>
      <c r="T102" s="322"/>
      <c r="U102" s="322"/>
      <c r="V102" s="322"/>
      <c r="W102" s="322"/>
      <c r="X102" s="322"/>
      <c r="Y102" s="322"/>
      <c r="Z102" s="322"/>
      <c r="AA102" s="322"/>
      <c r="AB102" s="322"/>
      <c r="AC102" s="322"/>
      <c r="AD102" s="322"/>
      <c r="AE102" s="322"/>
      <c r="AF102" s="322"/>
    </row>
    <row r="103" spans="1:32" s="325" customFormat="1" ht="15.75" outlineLevel="1">
      <c r="A103" s="320" t="s">
        <v>26</v>
      </c>
      <c r="B103" s="336"/>
      <c r="C103" s="379"/>
      <c r="D103" s="336"/>
      <c r="E103" s="338"/>
      <c r="F103" s="338"/>
      <c r="G103" s="338"/>
      <c r="H103" s="338"/>
      <c r="I103" s="338"/>
      <c r="J103" s="338"/>
      <c r="K103" s="338"/>
      <c r="L103" s="338"/>
      <c r="M103" s="338"/>
      <c r="N103" s="338"/>
      <c r="O103" s="338"/>
      <c r="P103" s="338"/>
      <c r="Q103" s="321">
        <f t="shared" si="6"/>
        <v>0</v>
      </c>
      <c r="R103" s="344"/>
      <c r="S103" s="301"/>
      <c r="T103" s="322"/>
      <c r="U103" s="322"/>
      <c r="V103" s="322"/>
      <c r="W103" s="322"/>
      <c r="X103" s="322"/>
      <c r="Y103" s="322"/>
      <c r="Z103" s="322"/>
      <c r="AA103" s="322"/>
      <c r="AB103" s="322"/>
      <c r="AC103" s="322"/>
      <c r="AD103" s="322"/>
      <c r="AE103" s="322"/>
      <c r="AF103" s="322"/>
    </row>
    <row r="104" spans="1:32" s="325" customFormat="1" ht="15.75" outlineLevel="1">
      <c r="A104" s="320" t="s">
        <v>26</v>
      </c>
      <c r="B104" s="336"/>
      <c r="C104" s="379"/>
      <c r="D104" s="336"/>
      <c r="E104" s="338"/>
      <c r="F104" s="338"/>
      <c r="G104" s="338"/>
      <c r="H104" s="338"/>
      <c r="I104" s="338"/>
      <c r="J104" s="338"/>
      <c r="K104" s="338"/>
      <c r="L104" s="338"/>
      <c r="M104" s="338"/>
      <c r="N104" s="338"/>
      <c r="O104" s="338"/>
      <c r="P104" s="338"/>
      <c r="Q104" s="321">
        <f t="shared" si="6"/>
        <v>0</v>
      </c>
      <c r="R104" s="344"/>
      <c r="S104" s="301"/>
      <c r="T104" s="322"/>
      <c r="U104" s="322"/>
      <c r="V104" s="322"/>
      <c r="W104" s="322"/>
      <c r="X104" s="322"/>
      <c r="Y104" s="322"/>
      <c r="Z104" s="322"/>
      <c r="AA104" s="322"/>
      <c r="AB104" s="322"/>
      <c r="AC104" s="322"/>
      <c r="AD104" s="322"/>
      <c r="AE104" s="322"/>
      <c r="AF104" s="322"/>
    </row>
    <row r="105" spans="1:32" s="325" customFormat="1" ht="15.75" outlineLevel="1">
      <c r="A105" s="320" t="s">
        <v>26</v>
      </c>
      <c r="B105" s="336"/>
      <c r="C105" s="379"/>
      <c r="D105" s="336"/>
      <c r="E105" s="338"/>
      <c r="F105" s="338"/>
      <c r="G105" s="338"/>
      <c r="H105" s="338"/>
      <c r="I105" s="338"/>
      <c r="J105" s="338"/>
      <c r="K105" s="338"/>
      <c r="L105" s="338"/>
      <c r="M105" s="338"/>
      <c r="N105" s="338"/>
      <c r="O105" s="338"/>
      <c r="P105" s="338"/>
      <c r="Q105" s="321">
        <f t="shared" si="6"/>
        <v>0</v>
      </c>
      <c r="R105" s="344"/>
      <c r="S105" s="301"/>
      <c r="T105" s="322"/>
      <c r="U105" s="322"/>
      <c r="V105" s="322"/>
      <c r="W105" s="322"/>
      <c r="X105" s="322"/>
      <c r="Y105" s="322"/>
      <c r="Z105" s="322"/>
      <c r="AA105" s="322"/>
      <c r="AB105" s="322"/>
      <c r="AC105" s="322"/>
      <c r="AD105" s="322"/>
      <c r="AE105" s="322"/>
      <c r="AF105" s="322"/>
    </row>
    <row r="106" spans="1:32" s="325" customFormat="1" ht="15.75" outlineLevel="1">
      <c r="A106" s="320" t="s">
        <v>26</v>
      </c>
      <c r="B106" s="336"/>
      <c r="C106" s="379"/>
      <c r="D106" s="336"/>
      <c r="E106" s="338"/>
      <c r="F106" s="338"/>
      <c r="G106" s="338"/>
      <c r="H106" s="338"/>
      <c r="I106" s="338"/>
      <c r="J106" s="338"/>
      <c r="K106" s="338"/>
      <c r="L106" s="338"/>
      <c r="M106" s="338"/>
      <c r="N106" s="338"/>
      <c r="O106" s="338"/>
      <c r="P106" s="338"/>
      <c r="Q106" s="321">
        <f t="shared" si="6"/>
        <v>0</v>
      </c>
      <c r="R106" s="344"/>
      <c r="S106" s="301"/>
      <c r="T106" s="322"/>
      <c r="U106" s="322"/>
      <c r="V106" s="322"/>
      <c r="W106" s="322"/>
      <c r="X106" s="322"/>
      <c r="Y106" s="322"/>
      <c r="Z106" s="322"/>
      <c r="AA106" s="322"/>
      <c r="AB106" s="322"/>
      <c r="AC106" s="322"/>
      <c r="AD106" s="322"/>
      <c r="AE106" s="322"/>
      <c r="AF106" s="322"/>
    </row>
    <row r="107" spans="1:32" s="325" customFormat="1" ht="15.75" outlineLevel="1">
      <c r="A107" s="320" t="s">
        <v>26</v>
      </c>
      <c r="B107" s="336"/>
      <c r="C107" s="379"/>
      <c r="D107" s="336"/>
      <c r="E107" s="338"/>
      <c r="F107" s="338"/>
      <c r="G107" s="338"/>
      <c r="H107" s="338"/>
      <c r="I107" s="338"/>
      <c r="J107" s="338"/>
      <c r="K107" s="338"/>
      <c r="L107" s="338"/>
      <c r="M107" s="338"/>
      <c r="N107" s="338"/>
      <c r="O107" s="338"/>
      <c r="P107" s="338"/>
      <c r="Q107" s="321">
        <f t="shared" si="6"/>
        <v>0</v>
      </c>
      <c r="R107" s="344"/>
      <c r="S107" s="301"/>
      <c r="T107" s="322"/>
      <c r="U107" s="322"/>
      <c r="V107" s="322"/>
      <c r="W107" s="322"/>
      <c r="X107" s="322"/>
      <c r="Y107" s="322"/>
      <c r="Z107" s="322"/>
      <c r="AA107" s="322"/>
      <c r="AB107" s="322"/>
      <c r="AC107" s="322"/>
      <c r="AD107" s="322"/>
      <c r="AE107" s="322"/>
      <c r="AF107" s="322"/>
    </row>
    <row r="108" spans="1:32" s="325" customFormat="1" ht="15.75" outlineLevel="1">
      <c r="A108" s="320" t="s">
        <v>26</v>
      </c>
      <c r="B108" s="336"/>
      <c r="C108" s="379"/>
      <c r="D108" s="336"/>
      <c r="E108" s="338"/>
      <c r="F108" s="338"/>
      <c r="G108" s="338"/>
      <c r="H108" s="338"/>
      <c r="I108" s="338"/>
      <c r="J108" s="338"/>
      <c r="K108" s="338"/>
      <c r="L108" s="338"/>
      <c r="M108" s="338"/>
      <c r="N108" s="338"/>
      <c r="O108" s="338"/>
      <c r="P108" s="338"/>
      <c r="Q108" s="321">
        <f t="shared" si="6"/>
        <v>0</v>
      </c>
      <c r="R108" s="344"/>
      <c r="S108" s="301"/>
      <c r="T108" s="322"/>
      <c r="U108" s="322"/>
      <c r="V108" s="322"/>
      <c r="W108" s="322"/>
      <c r="X108" s="322"/>
      <c r="Y108" s="322"/>
      <c r="Z108" s="322"/>
      <c r="AA108" s="322"/>
      <c r="AB108" s="322"/>
      <c r="AC108" s="322"/>
      <c r="AD108" s="322"/>
      <c r="AE108" s="322"/>
      <c r="AF108" s="322"/>
    </row>
    <row r="109" spans="1:32" s="325" customFormat="1" ht="15.75" outlineLevel="1">
      <c r="A109" s="320" t="s">
        <v>26</v>
      </c>
      <c r="B109" s="336"/>
      <c r="C109" s="379"/>
      <c r="D109" s="336"/>
      <c r="E109" s="338"/>
      <c r="F109" s="338"/>
      <c r="G109" s="338"/>
      <c r="H109" s="338"/>
      <c r="I109" s="338"/>
      <c r="J109" s="338"/>
      <c r="K109" s="338"/>
      <c r="L109" s="338"/>
      <c r="M109" s="338"/>
      <c r="N109" s="338"/>
      <c r="O109" s="338"/>
      <c r="P109" s="338"/>
      <c r="Q109" s="321">
        <f t="shared" si="6"/>
        <v>0</v>
      </c>
      <c r="R109" s="344"/>
      <c r="S109" s="301"/>
      <c r="T109" s="322"/>
      <c r="U109" s="322"/>
      <c r="V109" s="322"/>
      <c r="W109" s="322"/>
      <c r="X109" s="322"/>
      <c r="Y109" s="322"/>
      <c r="Z109" s="322"/>
      <c r="AA109" s="322"/>
      <c r="AB109" s="322"/>
      <c r="AC109" s="322"/>
      <c r="AD109" s="322"/>
      <c r="AE109" s="322"/>
      <c r="AF109" s="322"/>
    </row>
    <row r="110" spans="1:32" s="325" customFormat="1" ht="15.75" outlineLevel="1">
      <c r="A110" s="320" t="s">
        <v>26</v>
      </c>
      <c r="B110" s="336"/>
      <c r="C110" s="379"/>
      <c r="D110" s="346"/>
      <c r="E110" s="347"/>
      <c r="F110" s="347"/>
      <c r="G110" s="347"/>
      <c r="H110" s="347"/>
      <c r="I110" s="347"/>
      <c r="J110" s="347"/>
      <c r="K110" s="347"/>
      <c r="L110" s="347"/>
      <c r="M110" s="347"/>
      <c r="N110" s="347"/>
      <c r="O110" s="347"/>
      <c r="P110" s="347"/>
      <c r="Q110" s="321">
        <f t="shared" si="6"/>
        <v>0</v>
      </c>
      <c r="R110" s="344"/>
      <c r="S110" s="301"/>
      <c r="T110" s="322"/>
      <c r="U110" s="322"/>
      <c r="V110" s="322"/>
      <c r="W110" s="322"/>
      <c r="X110" s="322"/>
      <c r="Y110" s="322"/>
      <c r="Z110" s="322"/>
      <c r="AA110" s="322"/>
      <c r="AB110" s="322"/>
      <c r="AC110" s="322"/>
      <c r="AD110" s="322"/>
      <c r="AE110" s="322"/>
      <c r="AF110" s="322"/>
    </row>
    <row r="111" spans="1:19" s="325" customFormat="1" ht="15.75" outlineLevel="1">
      <c r="A111" s="326" t="s">
        <v>167</v>
      </c>
      <c r="B111" s="339"/>
      <c r="C111" s="380"/>
      <c r="D111" s="339"/>
      <c r="E111" s="340"/>
      <c r="F111" s="340"/>
      <c r="G111" s="340"/>
      <c r="H111" s="340"/>
      <c r="I111" s="340"/>
      <c r="J111" s="340"/>
      <c r="K111" s="340"/>
      <c r="L111" s="340"/>
      <c r="M111" s="340"/>
      <c r="N111" s="340"/>
      <c r="O111" s="340"/>
      <c r="P111" s="340"/>
      <c r="Q111" s="321">
        <f t="shared" si="6"/>
        <v>0</v>
      </c>
      <c r="R111" s="345"/>
      <c r="S111" s="301"/>
    </row>
    <row r="112" spans="1:35" s="325" customFormat="1" ht="15.75" customHeight="1" outlineLevel="1">
      <c r="A112" s="326" t="s">
        <v>168</v>
      </c>
      <c r="B112" s="339"/>
      <c r="C112" s="380"/>
      <c r="D112" s="339"/>
      <c r="E112" s="340"/>
      <c r="F112" s="340"/>
      <c r="G112" s="340"/>
      <c r="H112" s="340"/>
      <c r="I112" s="340"/>
      <c r="J112" s="340"/>
      <c r="K112" s="340"/>
      <c r="L112" s="340"/>
      <c r="M112" s="340"/>
      <c r="N112" s="340"/>
      <c r="O112" s="340"/>
      <c r="P112" s="340"/>
      <c r="Q112" s="321">
        <f t="shared" si="6"/>
        <v>0</v>
      </c>
      <c r="R112" s="345"/>
      <c r="S112" s="301"/>
      <c r="T112" s="322"/>
      <c r="U112" s="322"/>
      <c r="W112" s="322"/>
      <c r="X112" s="322"/>
      <c r="AI112" s="301"/>
    </row>
    <row r="113" spans="1:32" s="325" customFormat="1" ht="15.75" outlineLevel="1">
      <c r="A113" s="326" t="s">
        <v>168</v>
      </c>
      <c r="B113" s="341"/>
      <c r="C113" s="381"/>
      <c r="D113" s="342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21">
        <f t="shared" si="6"/>
        <v>0</v>
      </c>
      <c r="R113" s="345"/>
      <c r="S113" s="301"/>
      <c r="T113" s="322"/>
      <c r="U113" s="322"/>
      <c r="V113" s="322"/>
      <c r="W113" s="322"/>
      <c r="X113" s="322"/>
      <c r="Y113" s="322"/>
      <c r="Z113" s="322"/>
      <c r="AA113" s="322"/>
      <c r="AB113" s="322"/>
      <c r="AC113" s="322"/>
      <c r="AD113" s="322"/>
      <c r="AE113" s="322"/>
      <c r="AF113" s="322"/>
    </row>
    <row r="114" spans="1:32" s="325" customFormat="1" ht="15.75" outlineLevel="1">
      <c r="A114" s="553" t="s">
        <v>172</v>
      </c>
      <c r="B114" s="554"/>
      <c r="C114" s="554"/>
      <c r="D114" s="555"/>
      <c r="E114" s="330">
        <f>SUM(E101:E113)</f>
        <v>0</v>
      </c>
      <c r="F114" s="330">
        <f aca="true" t="shared" si="7" ref="F114:P114">SUM(F101:F113)</f>
        <v>0</v>
      </c>
      <c r="G114" s="330">
        <f t="shared" si="7"/>
        <v>0</v>
      </c>
      <c r="H114" s="330">
        <f t="shared" si="7"/>
        <v>0</v>
      </c>
      <c r="I114" s="330">
        <f t="shared" si="7"/>
        <v>0</v>
      </c>
      <c r="J114" s="330">
        <f t="shared" si="7"/>
        <v>0</v>
      </c>
      <c r="K114" s="330">
        <f t="shared" si="7"/>
        <v>0</v>
      </c>
      <c r="L114" s="330">
        <f t="shared" si="7"/>
        <v>0</v>
      </c>
      <c r="M114" s="330">
        <f t="shared" si="7"/>
        <v>0</v>
      </c>
      <c r="N114" s="330">
        <f t="shared" si="7"/>
        <v>0</v>
      </c>
      <c r="O114" s="330">
        <f t="shared" si="7"/>
        <v>0</v>
      </c>
      <c r="P114" s="330">
        <f t="shared" si="7"/>
        <v>0</v>
      </c>
      <c r="Q114" s="331">
        <f t="shared" si="6"/>
        <v>0</v>
      </c>
      <c r="R114" s="331"/>
      <c r="S114" s="301"/>
      <c r="T114" s="329"/>
      <c r="U114" s="329"/>
      <c r="V114" s="322"/>
      <c r="W114" s="329"/>
      <c r="X114" s="329"/>
      <c r="Y114" s="322"/>
      <c r="Z114" s="322"/>
      <c r="AA114" s="322"/>
      <c r="AB114" s="322"/>
      <c r="AC114" s="322"/>
      <c r="AD114" s="322"/>
      <c r="AE114" s="322"/>
      <c r="AF114" s="322"/>
    </row>
    <row r="115" spans="1:32" s="325" customFormat="1" ht="15" outlineLevel="1">
      <c r="A115" s="301"/>
      <c r="B115" s="301"/>
      <c r="C115" s="382"/>
      <c r="D115" s="299"/>
      <c r="E115" s="301"/>
      <c r="F115" s="301"/>
      <c r="G115" s="301"/>
      <c r="H115" s="301"/>
      <c r="I115" s="301"/>
      <c r="J115" s="301"/>
      <c r="K115" s="301"/>
      <c r="L115" s="301"/>
      <c r="M115" s="301"/>
      <c r="N115" s="301"/>
      <c r="O115" s="301"/>
      <c r="P115" s="301"/>
      <c r="Q115" s="300"/>
      <c r="R115" s="301"/>
      <c r="S115" s="301"/>
      <c r="T115" s="302"/>
      <c r="U115" s="302"/>
      <c r="V115" s="322"/>
      <c r="W115" s="302"/>
      <c r="X115" s="302"/>
      <c r="Y115" s="322"/>
      <c r="Z115" s="322"/>
      <c r="AA115" s="322"/>
      <c r="AB115" s="322"/>
      <c r="AC115" s="322"/>
      <c r="AD115" s="322"/>
      <c r="AE115" s="322"/>
      <c r="AF115" s="322"/>
    </row>
    <row r="116" spans="1:24" ht="15.75">
      <c r="A116" s="562"/>
      <c r="B116" s="563"/>
      <c r="C116" s="563"/>
      <c r="D116" s="564"/>
      <c r="E116" s="327"/>
      <c r="F116" s="327"/>
      <c r="G116" s="327"/>
      <c r="H116" s="327"/>
      <c r="I116" s="327"/>
      <c r="J116" s="327"/>
      <c r="K116" s="327"/>
      <c r="L116" s="327"/>
      <c r="M116" s="327"/>
      <c r="N116" s="327"/>
      <c r="O116" s="327"/>
      <c r="P116" s="327"/>
      <c r="Q116" s="327"/>
      <c r="R116" s="328"/>
      <c r="T116" s="329"/>
      <c r="U116" s="329"/>
      <c r="W116" s="329"/>
      <c r="X116" s="329"/>
    </row>
    <row r="117" spans="1:32" s="332" customFormat="1" ht="18.75" customHeight="1">
      <c r="A117" s="565" t="s">
        <v>173</v>
      </c>
      <c r="B117" s="565"/>
      <c r="C117" s="565"/>
      <c r="D117" s="566"/>
      <c r="E117" s="331">
        <f>E29+E57+E83+E100</f>
        <v>5233.5</v>
      </c>
      <c r="F117" s="331">
        <f aca="true" t="shared" si="8" ref="F117:Q117">F29+F57+F83+F100</f>
        <v>5233.5</v>
      </c>
      <c r="G117" s="331">
        <f t="shared" si="8"/>
        <v>5276.5</v>
      </c>
      <c r="H117" s="331">
        <f t="shared" si="8"/>
        <v>5103.5</v>
      </c>
      <c r="I117" s="331">
        <f t="shared" si="8"/>
        <v>4757.5</v>
      </c>
      <c r="J117" s="331">
        <f t="shared" si="8"/>
        <v>4757.5</v>
      </c>
      <c r="K117" s="331">
        <f t="shared" si="8"/>
        <v>4757.5</v>
      </c>
      <c r="L117" s="331">
        <f t="shared" si="8"/>
        <v>4757.5</v>
      </c>
      <c r="M117" s="331">
        <f t="shared" si="8"/>
        <v>4757.5</v>
      </c>
      <c r="N117" s="331">
        <f t="shared" si="8"/>
        <v>4757.5</v>
      </c>
      <c r="O117" s="331">
        <f t="shared" si="8"/>
        <v>4757.5</v>
      </c>
      <c r="P117" s="331">
        <f t="shared" si="8"/>
        <v>4757.5</v>
      </c>
      <c r="Q117" s="331">
        <f t="shared" si="8"/>
        <v>58907</v>
      </c>
      <c r="R117" s="331">
        <f>SUM(E117:Q117)</f>
        <v>117814</v>
      </c>
      <c r="S117" s="285"/>
      <c r="T117" s="333"/>
      <c r="U117" s="333"/>
      <c r="V117" s="329"/>
      <c r="W117" s="333"/>
      <c r="X117" s="333"/>
      <c r="Y117" s="329"/>
      <c r="Z117" s="329"/>
      <c r="AA117" s="329"/>
      <c r="AB117" s="329"/>
      <c r="AC117" s="329"/>
      <c r="AD117" s="329"/>
      <c r="AE117" s="329"/>
      <c r="AF117" s="329"/>
    </row>
    <row r="119" spans="1:32" s="332" customFormat="1" ht="18.75" customHeight="1">
      <c r="A119" s="567" t="s">
        <v>174</v>
      </c>
      <c r="B119" s="567"/>
      <c r="C119" s="567"/>
      <c r="D119" s="568"/>
      <c r="E119" s="334">
        <f>E114+E100+E83+E57+E29</f>
        <v>5233.5</v>
      </c>
      <c r="F119" s="334">
        <f aca="true" t="shared" si="9" ref="F119:Q119">F114+F100+F83+F57+F29</f>
        <v>5233.5</v>
      </c>
      <c r="G119" s="334">
        <f t="shared" si="9"/>
        <v>5276.5</v>
      </c>
      <c r="H119" s="334">
        <f t="shared" si="9"/>
        <v>5103.5</v>
      </c>
      <c r="I119" s="334">
        <f t="shared" si="9"/>
        <v>4757.5</v>
      </c>
      <c r="J119" s="334">
        <f t="shared" si="9"/>
        <v>4757.5</v>
      </c>
      <c r="K119" s="334">
        <f t="shared" si="9"/>
        <v>4757.5</v>
      </c>
      <c r="L119" s="334">
        <f t="shared" si="9"/>
        <v>4757.5</v>
      </c>
      <c r="M119" s="334">
        <f t="shared" si="9"/>
        <v>4757.5</v>
      </c>
      <c r="N119" s="334">
        <f t="shared" si="9"/>
        <v>4757.5</v>
      </c>
      <c r="O119" s="334">
        <f t="shared" si="9"/>
        <v>4757.5</v>
      </c>
      <c r="P119" s="334">
        <f t="shared" si="9"/>
        <v>4757.5</v>
      </c>
      <c r="Q119" s="334">
        <f t="shared" si="9"/>
        <v>58907</v>
      </c>
      <c r="R119" s="334">
        <f>SUM(E119:Q119)</f>
        <v>117814</v>
      </c>
      <c r="S119" s="301"/>
      <c r="T119" s="335"/>
      <c r="U119" s="335"/>
      <c r="V119" s="329"/>
      <c r="W119" s="335"/>
      <c r="X119" s="335"/>
      <c r="Y119" s="329"/>
      <c r="Z119" s="329"/>
      <c r="AA119" s="329"/>
      <c r="AB119" s="329"/>
      <c r="AC119" s="329"/>
      <c r="AD119" s="329"/>
      <c r="AE119" s="329"/>
      <c r="AF119" s="329"/>
    </row>
    <row r="125" ht="15" hidden="1"/>
    <row r="126" ht="15" hidden="1"/>
    <row r="127" ht="15" hidden="1"/>
    <row r="133" ht="15" hidden="1"/>
    <row r="134" ht="15" hidden="1"/>
    <row r="136" ht="15.75" customHeight="1" hidden="1"/>
  </sheetData>
  <sheetProtection/>
  <mergeCells count="16">
    <mergeCell ref="A114:D114"/>
    <mergeCell ref="A116:D116"/>
    <mergeCell ref="A117:D117"/>
    <mergeCell ref="A119:D119"/>
    <mergeCell ref="A56:D56"/>
    <mergeCell ref="A57:D57"/>
    <mergeCell ref="A82:D82"/>
    <mergeCell ref="A83:D83"/>
    <mergeCell ref="A99:D99"/>
    <mergeCell ref="A100:D100"/>
    <mergeCell ref="A29:D29"/>
    <mergeCell ref="A1:B1"/>
    <mergeCell ref="V2:W2"/>
    <mergeCell ref="C4:D4"/>
    <mergeCell ref="E4:P4"/>
    <mergeCell ref="A28:D28"/>
  </mergeCells>
  <dataValidations count="2">
    <dataValidation type="list" allowBlank="1" showInputMessage="1" showErrorMessage="1" sqref="D99 D28 D116 D82 D56">
      <formula1>'Personalst. Budget'!#REF!</formula1>
    </dataValidation>
    <dataValidation type="list" allowBlank="1" showInputMessage="1" showErrorMessage="1" sqref="D6:D27 D30:D55 D84:D98 D101:D113 D58:D81">
      <formula1>$AC$8:$AC$26</formula1>
    </dataValidation>
  </dataValidations>
  <printOptions/>
  <pageMargins left="0.25" right="0.25" top="0.75" bottom="0.75" header="0.3" footer="0.3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G129"/>
  <sheetViews>
    <sheetView zoomScale="80" zoomScaleNormal="80" zoomScalePageLayoutView="0" workbookViewId="0" topLeftCell="A1">
      <pane xSplit="1" ySplit="5" topLeftCell="D96" activePane="bottomRight" state="frozen"/>
      <selection pane="topLeft" activeCell="J144" sqref="J144"/>
      <selection pane="topRight" activeCell="J144" sqref="J144"/>
      <selection pane="bottomLeft" activeCell="J144" sqref="J144"/>
      <selection pane="bottomRight" activeCell="J101" sqref="J101:P101"/>
    </sheetView>
  </sheetViews>
  <sheetFormatPr defaultColWidth="9.00390625" defaultRowHeight="15.75" outlineLevelRow="1"/>
  <cols>
    <col min="1" max="1" width="25.875" style="301" customWidth="1"/>
    <col min="2" max="2" width="44.50390625" style="301" bestFit="1" customWidth="1"/>
    <col min="3" max="3" width="39.00390625" style="301" bestFit="1" customWidth="1"/>
    <col min="4" max="4" width="14.125" style="299" customWidth="1"/>
    <col min="5" max="7" width="13.625" style="301" bestFit="1" customWidth="1"/>
    <col min="8" max="16" width="11.50390625" style="301" bestFit="1" customWidth="1"/>
    <col min="17" max="17" width="6.00390625" style="301" hidden="1" customWidth="1"/>
    <col min="18" max="18" width="13.875" style="301" bestFit="1" customWidth="1"/>
    <col min="19" max="19" width="2.75390625" style="302" customWidth="1"/>
    <col min="20" max="33" width="9.00390625" style="302" customWidth="1"/>
    <col min="34" max="16384" width="11.00390625" style="301" customWidth="1"/>
  </cols>
  <sheetData>
    <row r="1" spans="1:16" ht="21">
      <c r="A1" s="556" t="s">
        <v>80</v>
      </c>
      <c r="B1" s="557"/>
      <c r="C1" s="298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</row>
    <row r="2" spans="1:16" ht="9.75" customHeight="1">
      <c r="A2" s="299"/>
      <c r="B2" s="299"/>
      <c r="C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</row>
    <row r="3" spans="1:16" ht="15" customHeight="1">
      <c r="A3" s="307" t="s">
        <v>81</v>
      </c>
      <c r="B3" s="308">
        <f ca="1">TODAY()</f>
        <v>42544</v>
      </c>
      <c r="C3" s="30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</row>
    <row r="4" spans="1:5" ht="18.75">
      <c r="A4" s="311" t="s">
        <v>82</v>
      </c>
      <c r="B4" s="348"/>
      <c r="C4" s="349"/>
      <c r="D4" s="350" t="e">
        <f>Budgetübersicht!#REF!</f>
        <v>#REF!</v>
      </c>
      <c r="E4" s="351"/>
    </row>
    <row r="5" spans="1:33" s="324" customFormat="1" ht="30" customHeight="1">
      <c r="A5" s="313" t="s">
        <v>83</v>
      </c>
      <c r="B5" s="313" t="s">
        <v>146</v>
      </c>
      <c r="C5" s="352" t="s">
        <v>147</v>
      </c>
      <c r="D5" s="352" t="s">
        <v>84</v>
      </c>
      <c r="E5" s="353" t="s">
        <v>47</v>
      </c>
      <c r="F5" s="353" t="s">
        <v>8</v>
      </c>
      <c r="G5" s="353" t="s">
        <v>9</v>
      </c>
      <c r="H5" s="353" t="s">
        <v>10</v>
      </c>
      <c r="I5" s="353" t="s">
        <v>11</v>
      </c>
      <c r="J5" s="353" t="s">
        <v>12</v>
      </c>
      <c r="K5" s="353" t="s">
        <v>13</v>
      </c>
      <c r="L5" s="353" t="s">
        <v>14</v>
      </c>
      <c r="M5" s="353" t="s">
        <v>15</v>
      </c>
      <c r="N5" s="353" t="s">
        <v>16</v>
      </c>
      <c r="O5" s="353" t="s">
        <v>5</v>
      </c>
      <c r="P5" s="353" t="s">
        <v>6</v>
      </c>
      <c r="Q5" s="354"/>
      <c r="R5" s="314" t="s">
        <v>51</v>
      </c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</row>
    <row r="6" spans="1:33" s="325" customFormat="1" ht="15.75" outlineLevel="1">
      <c r="A6" s="320" t="s">
        <v>88</v>
      </c>
      <c r="B6" s="355" t="str">
        <f>'Personalst. Budget'!B6</f>
        <v>Frau Katalin SZABÓ</v>
      </c>
      <c r="C6" s="355" t="str">
        <f>'Personalst. Budget'!C6</f>
        <v>Schichtleiter, Spa Manager, Finanz </v>
      </c>
      <c r="D6" s="355">
        <f>'Personalst. Budget'!D6</f>
        <v>0</v>
      </c>
      <c r="E6" s="356">
        <f>'Personalst. Budget'!$R6/173*'Personalst. Budget'!E6</f>
        <v>169000</v>
      </c>
      <c r="F6" s="356">
        <f>'Personalst. Budget'!$R6/173*'Personalst. Budget'!F6</f>
        <v>169000</v>
      </c>
      <c r="G6" s="356">
        <f>'Personalst. Budget'!$R6/173*'Personalst. Budget'!G6</f>
        <v>169000</v>
      </c>
      <c r="H6" s="356">
        <f>'Personalst. Budget'!$R6/173*'Personalst. Budget'!H6</f>
        <v>169000</v>
      </c>
      <c r="I6" s="356">
        <f>'Personalst. Budget'!$R6/173*'Personalst. Budget'!I6</f>
        <v>169000</v>
      </c>
      <c r="J6" s="356">
        <f>'Personalst. Budget'!$R6/173*'Personalst. Budget'!J6</f>
        <v>169000</v>
      </c>
      <c r="K6" s="356">
        <f>'Personalst. Budget'!$R6/173*'Personalst. Budget'!K6</f>
        <v>169000</v>
      </c>
      <c r="L6" s="356">
        <f>'Personalst. Budget'!$R6/173*'Personalst. Budget'!L6</f>
        <v>169000</v>
      </c>
      <c r="M6" s="356">
        <f>'Personalst. Budget'!$R6/173*'Personalst. Budget'!M6</f>
        <v>169000</v>
      </c>
      <c r="N6" s="356">
        <f>'Personalst. Budget'!$R6/173*'Personalst. Budget'!N6</f>
        <v>169000</v>
      </c>
      <c r="O6" s="356">
        <f>'Personalst. Budget'!$R6/173*'Personalst. Budget'!O6</f>
        <v>169000</v>
      </c>
      <c r="P6" s="356">
        <f>'Personalst. Budget'!$R6/173*'Personalst. Budget'!P6</f>
        <v>169000</v>
      </c>
      <c r="Q6" s="357"/>
      <c r="R6" s="357">
        <f>SUM(E6:Q6)</f>
        <v>2028000</v>
      </c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</row>
    <row r="7" spans="1:33" s="325" customFormat="1" ht="15.75" outlineLevel="1">
      <c r="A7" s="320" t="s">
        <v>88</v>
      </c>
      <c r="B7" s="355" t="str">
        <f>'Personalst. Budget'!B7</f>
        <v>Frau Vivien MOLNÁR</v>
      </c>
      <c r="C7" s="355" t="str">
        <f>'Personalst. Budget'!C7</f>
        <v>Schichtleiter, Administration, Arbeitswesen</v>
      </c>
      <c r="D7" s="355">
        <f>'Personalst. Budget'!D7</f>
        <v>0</v>
      </c>
      <c r="E7" s="356">
        <f>'Personalst. Budget'!$R7/173*'Personalst. Budget'!E7</f>
        <v>164000</v>
      </c>
      <c r="F7" s="356">
        <f>'Personalst. Budget'!$R7/173*'Personalst. Budget'!F7</f>
        <v>164000</v>
      </c>
      <c r="G7" s="356">
        <f>'Personalst. Budget'!$R7/173*'Personalst. Budget'!G7</f>
        <v>164000</v>
      </c>
      <c r="H7" s="356">
        <f>'Personalst. Budget'!$R7/173*'Personalst. Budget'!H7</f>
        <v>164000</v>
      </c>
      <c r="I7" s="356">
        <f>'Personalst. Budget'!$R7/173*'Personalst. Budget'!I7</f>
        <v>0</v>
      </c>
      <c r="J7" s="356">
        <f>'Personalst. Budget'!$R7/173*'Personalst. Budget'!J7</f>
        <v>0</v>
      </c>
      <c r="K7" s="356">
        <f>'Personalst. Budget'!$R7/173*'Personalst. Budget'!K7</f>
        <v>0</v>
      </c>
      <c r="L7" s="356">
        <f>'Personalst. Budget'!$R7/173*'Personalst. Budget'!L7</f>
        <v>0</v>
      </c>
      <c r="M7" s="356">
        <f>'Personalst. Budget'!$R7/173*'Personalst. Budget'!M7</f>
        <v>0</v>
      </c>
      <c r="N7" s="356">
        <f>'Personalst. Budget'!$R7/173*'Personalst. Budget'!N7</f>
        <v>0</v>
      </c>
      <c r="O7" s="356">
        <f>'Personalst. Budget'!$R7/173*'Personalst. Budget'!O7</f>
        <v>0</v>
      </c>
      <c r="P7" s="356">
        <f>'Personalst. Budget'!$R7/173*'Personalst. Budget'!P7</f>
        <v>0</v>
      </c>
      <c r="Q7" s="357"/>
      <c r="R7" s="357">
        <f aca="true" t="shared" si="0" ref="R7:R70">SUM(E7:Q7)</f>
        <v>656000</v>
      </c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</row>
    <row r="8" spans="1:33" s="325" customFormat="1" ht="15.75" outlineLevel="1">
      <c r="A8" s="320" t="s">
        <v>88</v>
      </c>
      <c r="B8" s="355" t="str">
        <f>'Personalst. Budget'!B8</f>
        <v>Frau Liliána KOVÁCS</v>
      </c>
      <c r="C8" s="355" t="str">
        <f>'Personalst. Budget'!C8</f>
        <v>Rezeption</v>
      </c>
      <c r="D8" s="355">
        <f>'Personalst. Budget'!D8</f>
        <v>0</v>
      </c>
      <c r="E8" s="356">
        <f>'Personalst. Budget'!$R8/173*'Personalst. Budget'!E8</f>
        <v>160000</v>
      </c>
      <c r="F8" s="356">
        <f>'Personalst. Budget'!$R8/173*'Personalst. Budget'!F8</f>
        <v>160000</v>
      </c>
      <c r="G8" s="356">
        <f>'Personalst. Budget'!$R8/173*'Personalst. Budget'!G8</f>
        <v>160000</v>
      </c>
      <c r="H8" s="356">
        <f>'Personalst. Budget'!$R8/173*'Personalst. Budget'!H8</f>
        <v>160000</v>
      </c>
      <c r="I8" s="356">
        <f>'Personalst. Budget'!$R8/173*'Personalst. Budget'!I8</f>
        <v>160000</v>
      </c>
      <c r="J8" s="356">
        <f>'Personalst. Budget'!$R8/173*'Personalst. Budget'!J8</f>
        <v>160000</v>
      </c>
      <c r="K8" s="356">
        <f>'Personalst. Budget'!$R8/173*'Personalst. Budget'!K8</f>
        <v>160000</v>
      </c>
      <c r="L8" s="356">
        <f>'Personalst. Budget'!$R8/173*'Personalst. Budget'!L8</f>
        <v>160000</v>
      </c>
      <c r="M8" s="356">
        <f>'Personalst. Budget'!$R8/173*'Personalst. Budget'!M8</f>
        <v>160000</v>
      </c>
      <c r="N8" s="356">
        <f>'Personalst. Budget'!$R8/173*'Personalst. Budget'!N8</f>
        <v>160000</v>
      </c>
      <c r="O8" s="356">
        <f>'Personalst. Budget'!$R8/173*'Personalst. Budget'!O8</f>
        <v>160000</v>
      </c>
      <c r="P8" s="356">
        <f>'Personalst. Budget'!$R8/173*'Personalst. Budget'!P8</f>
        <v>160000</v>
      </c>
      <c r="Q8" s="357"/>
      <c r="R8" s="357">
        <f t="shared" si="0"/>
        <v>1920000</v>
      </c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</row>
    <row r="9" spans="1:33" s="325" customFormat="1" ht="15.75" outlineLevel="1">
      <c r="A9" s="320" t="s">
        <v>88</v>
      </c>
      <c r="B9" s="355" t="str">
        <f>'Personalst. Budget'!B9</f>
        <v>Frau Roberta KOVÁCS</v>
      </c>
      <c r="C9" s="355" t="str">
        <f>'Personalst. Budget'!C9</f>
        <v>Rezeption</v>
      </c>
      <c r="D9" s="355">
        <f>'Personalst. Budget'!D9</f>
        <v>0</v>
      </c>
      <c r="E9" s="356">
        <f>'Personalst. Budget'!$R9/173*'Personalst. Budget'!E9</f>
        <v>160000</v>
      </c>
      <c r="F9" s="356">
        <f>'Personalst. Budget'!$R9/173*'Personalst. Budget'!F9</f>
        <v>160000</v>
      </c>
      <c r="G9" s="356">
        <f>'Personalst. Budget'!$R9/173*'Personalst. Budget'!G9</f>
        <v>160000</v>
      </c>
      <c r="H9" s="356">
        <f>'Personalst. Budget'!$R9/173*'Personalst. Budget'!H9</f>
        <v>160000</v>
      </c>
      <c r="I9" s="356">
        <f>'Personalst. Budget'!$R9/173*'Personalst. Budget'!I9</f>
        <v>160000</v>
      </c>
      <c r="J9" s="356">
        <f>'Personalst. Budget'!$R9/173*'Personalst. Budget'!J9</f>
        <v>160000</v>
      </c>
      <c r="K9" s="356">
        <f>'Personalst. Budget'!$R9/173*'Personalst. Budget'!K9</f>
        <v>160000</v>
      </c>
      <c r="L9" s="356">
        <f>'Personalst. Budget'!$R9/173*'Personalst. Budget'!L9</f>
        <v>160000</v>
      </c>
      <c r="M9" s="356">
        <f>'Personalst. Budget'!$R9/173*'Personalst. Budget'!M9</f>
        <v>160000</v>
      </c>
      <c r="N9" s="356">
        <f>'Personalst. Budget'!$R9/173*'Personalst. Budget'!N9</f>
        <v>160000</v>
      </c>
      <c r="O9" s="356">
        <f>'Personalst. Budget'!$R9/173*'Personalst. Budget'!O9</f>
        <v>160000</v>
      </c>
      <c r="P9" s="356">
        <f>'Personalst. Budget'!$R9/173*'Personalst. Budget'!P9</f>
        <v>160000</v>
      </c>
      <c r="Q9" s="357"/>
      <c r="R9" s="357">
        <f t="shared" si="0"/>
        <v>1920000</v>
      </c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</row>
    <row r="10" spans="1:33" s="325" customFormat="1" ht="15.75" outlineLevel="1">
      <c r="A10" s="320" t="s">
        <v>88</v>
      </c>
      <c r="B10" s="355" t="str">
        <f>'Personalst. Budget'!B10</f>
        <v>Frau Judit BENI</v>
      </c>
      <c r="C10" s="355" t="str">
        <f>'Personalst. Budget'!C10</f>
        <v>Marketing</v>
      </c>
      <c r="D10" s="355">
        <f>'Personalst. Budget'!D10</f>
        <v>0</v>
      </c>
      <c r="E10" s="356">
        <f>'Personalst. Budget'!$R10/173*'Personalst. Budget'!E10</f>
        <v>168038.15028901733</v>
      </c>
      <c r="F10" s="356">
        <f>'Personalst. Budget'!$R10/173*'Personalst. Budget'!F10</f>
        <v>168038.15028901733</v>
      </c>
      <c r="G10" s="356">
        <f>'Personalst. Budget'!$R10/173*'Personalst. Budget'!G10</f>
        <v>223620</v>
      </c>
      <c r="H10" s="356">
        <f>'Personalst. Budget'!$R10/173*'Personalst. Budget'!H10</f>
        <v>223620</v>
      </c>
      <c r="I10" s="356">
        <f>'Personalst. Budget'!$R10/173*'Personalst. Budget'!I10</f>
        <v>0</v>
      </c>
      <c r="J10" s="356">
        <f>'Personalst. Budget'!$R10/173*'Personalst. Budget'!J10</f>
        <v>0</v>
      </c>
      <c r="K10" s="356">
        <f>'Personalst. Budget'!$R10/173*'Personalst. Budget'!K10</f>
        <v>0</v>
      </c>
      <c r="L10" s="356">
        <f>'Personalst. Budget'!$R10/173*'Personalst. Budget'!L10</f>
        <v>0</v>
      </c>
      <c r="M10" s="356">
        <f>'Personalst. Budget'!$R10/173*'Personalst. Budget'!M10</f>
        <v>0</v>
      </c>
      <c r="N10" s="356">
        <f>'Personalst. Budget'!$R10/173*'Personalst. Budget'!N10</f>
        <v>0</v>
      </c>
      <c r="O10" s="356">
        <f>'Personalst. Budget'!$R10/173*'Personalst. Budget'!O10</f>
        <v>0</v>
      </c>
      <c r="P10" s="356">
        <f>'Personalst. Budget'!$R10/173*'Personalst. Budget'!P10</f>
        <v>0</v>
      </c>
      <c r="Q10" s="357"/>
      <c r="R10" s="357">
        <f t="shared" si="0"/>
        <v>783316.3005780347</v>
      </c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</row>
    <row r="11" spans="1:33" s="325" customFormat="1" ht="15.75" outlineLevel="1">
      <c r="A11" s="320" t="s">
        <v>88</v>
      </c>
      <c r="B11" s="355">
        <f>'Personalst. Budget'!B11</f>
        <v>0</v>
      </c>
      <c r="C11" s="355">
        <f>'Personalst. Budget'!C11</f>
        <v>0</v>
      </c>
      <c r="D11" s="355">
        <f>'Personalst. Budget'!D11</f>
        <v>0</v>
      </c>
      <c r="E11" s="356">
        <f>'Personalst. Budget'!$R11/173*'Personalst. Budget'!E11</f>
        <v>0</v>
      </c>
      <c r="F11" s="356">
        <f>'Personalst. Budget'!$R11/173*'Personalst. Budget'!F11</f>
        <v>0</v>
      </c>
      <c r="G11" s="356">
        <f>'Personalst. Budget'!$R11/173*'Personalst. Budget'!G11</f>
        <v>0</v>
      </c>
      <c r="H11" s="356">
        <f>'Personalst. Budget'!$R11/173*'Personalst. Budget'!H11</f>
        <v>0</v>
      </c>
      <c r="I11" s="356">
        <f>'Personalst. Budget'!$R11/173*'Personalst. Budget'!I11</f>
        <v>0</v>
      </c>
      <c r="J11" s="356">
        <f>'Personalst. Budget'!$R11/173*'Personalst. Budget'!J11</f>
        <v>0</v>
      </c>
      <c r="K11" s="356">
        <f>'Personalst. Budget'!$R11/173*'Personalst. Budget'!K11</f>
        <v>0</v>
      </c>
      <c r="L11" s="356">
        <f>'Personalst. Budget'!$R11/173*'Personalst. Budget'!L11</f>
        <v>0</v>
      </c>
      <c r="M11" s="356">
        <f>'Personalst. Budget'!$R11/173*'Personalst. Budget'!M11</f>
        <v>0</v>
      </c>
      <c r="N11" s="356">
        <f>'Personalst. Budget'!$R11/173*'Personalst. Budget'!N11</f>
        <v>0</v>
      </c>
      <c r="O11" s="356">
        <f>'Personalst. Budget'!$R11/173*'Personalst. Budget'!O11</f>
        <v>0</v>
      </c>
      <c r="P11" s="356">
        <f>'Personalst. Budget'!$R11/173*'Personalst. Budget'!P11</f>
        <v>0</v>
      </c>
      <c r="Q11" s="357"/>
      <c r="R11" s="357">
        <f t="shared" si="0"/>
        <v>0</v>
      </c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</row>
    <row r="12" spans="1:33" s="325" customFormat="1" ht="15.75" outlineLevel="1">
      <c r="A12" s="320" t="s">
        <v>88</v>
      </c>
      <c r="B12" s="355">
        <f>'Personalst. Budget'!B12</f>
        <v>0</v>
      </c>
      <c r="C12" s="355">
        <f>'Personalst. Budget'!C12</f>
        <v>0</v>
      </c>
      <c r="D12" s="355">
        <f>'Personalst. Budget'!D12</f>
        <v>0</v>
      </c>
      <c r="E12" s="356">
        <f>'Personalst. Budget'!$R12/173*'Personalst. Budget'!E12</f>
        <v>0</v>
      </c>
      <c r="F12" s="356">
        <f>'Personalst. Budget'!$R12/173*'Personalst. Budget'!F12</f>
        <v>0</v>
      </c>
      <c r="G12" s="356">
        <f>'Personalst. Budget'!$R12/173*'Personalst. Budget'!G12</f>
        <v>0</v>
      </c>
      <c r="H12" s="356">
        <f>'Personalst. Budget'!$R12/173*'Personalst. Budget'!H12</f>
        <v>0</v>
      </c>
      <c r="I12" s="356">
        <f>'Personalst. Budget'!$R12/173*'Personalst. Budget'!I12</f>
        <v>0</v>
      </c>
      <c r="J12" s="356">
        <f>'Personalst. Budget'!$R12/173*'Personalst. Budget'!J12</f>
        <v>0</v>
      </c>
      <c r="K12" s="356">
        <f>'Personalst. Budget'!$R12/173*'Personalst. Budget'!K12</f>
        <v>0</v>
      </c>
      <c r="L12" s="356">
        <f>'Personalst. Budget'!$R12/173*'Personalst. Budget'!L12</f>
        <v>0</v>
      </c>
      <c r="M12" s="356">
        <f>'Personalst. Budget'!$R12/173*'Personalst. Budget'!M12</f>
        <v>0</v>
      </c>
      <c r="N12" s="356">
        <f>'Personalst. Budget'!$R12/173*'Personalst. Budget'!N12</f>
        <v>0</v>
      </c>
      <c r="O12" s="356">
        <f>'Personalst. Budget'!$R12/173*'Personalst. Budget'!O12</f>
        <v>0</v>
      </c>
      <c r="P12" s="356">
        <f>'Personalst. Budget'!$R12/173*'Personalst. Budget'!P12</f>
        <v>0</v>
      </c>
      <c r="Q12" s="357"/>
      <c r="R12" s="357">
        <f t="shared" si="0"/>
        <v>0</v>
      </c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</row>
    <row r="13" spans="1:33" s="325" customFormat="1" ht="15.75" outlineLevel="1">
      <c r="A13" s="320" t="s">
        <v>88</v>
      </c>
      <c r="B13" s="355">
        <f>'Personalst. Budget'!B13</f>
        <v>0</v>
      </c>
      <c r="C13" s="355">
        <f>'Personalst. Budget'!C13</f>
        <v>0</v>
      </c>
      <c r="D13" s="355">
        <f>'Personalst. Budget'!D13</f>
        <v>0</v>
      </c>
      <c r="E13" s="356">
        <f>'Personalst. Budget'!$R13/173*'Personalst. Budget'!E13</f>
        <v>0</v>
      </c>
      <c r="F13" s="356">
        <f>'Personalst. Budget'!$R13/173*'Personalst. Budget'!F13</f>
        <v>0</v>
      </c>
      <c r="G13" s="356">
        <f>'Personalst. Budget'!$R13/173*'Personalst. Budget'!G13</f>
        <v>0</v>
      </c>
      <c r="H13" s="356">
        <f>'Personalst. Budget'!$R13/173*'Personalst. Budget'!H13</f>
        <v>0</v>
      </c>
      <c r="I13" s="356">
        <f>'Personalst. Budget'!$R13/173*'Personalst. Budget'!I13</f>
        <v>0</v>
      </c>
      <c r="J13" s="356">
        <f>'Personalst. Budget'!$R13/173*'Personalst. Budget'!J13</f>
        <v>0</v>
      </c>
      <c r="K13" s="356">
        <f>'Personalst. Budget'!$R13/173*'Personalst. Budget'!K13</f>
        <v>0</v>
      </c>
      <c r="L13" s="356">
        <f>'Personalst. Budget'!$R13/173*'Personalst. Budget'!L13</f>
        <v>0</v>
      </c>
      <c r="M13" s="356">
        <f>'Personalst. Budget'!$R13/173*'Personalst. Budget'!M13</f>
        <v>0</v>
      </c>
      <c r="N13" s="356">
        <f>'Personalst. Budget'!$R13/173*'Personalst. Budget'!N13</f>
        <v>0</v>
      </c>
      <c r="O13" s="356">
        <f>'Personalst. Budget'!$R13/173*'Personalst. Budget'!O13</f>
        <v>0</v>
      </c>
      <c r="P13" s="356">
        <f>'Personalst. Budget'!$R13/173*'Personalst. Budget'!P13</f>
        <v>0</v>
      </c>
      <c r="Q13" s="357"/>
      <c r="R13" s="357">
        <f t="shared" si="0"/>
        <v>0</v>
      </c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</row>
    <row r="14" spans="1:33" s="325" customFormat="1" ht="15.75" outlineLevel="1">
      <c r="A14" s="320" t="s">
        <v>88</v>
      </c>
      <c r="B14" s="355">
        <f>'Personalst. Budget'!B14</f>
        <v>0</v>
      </c>
      <c r="C14" s="355">
        <f>'Personalst. Budget'!C14</f>
        <v>0</v>
      </c>
      <c r="D14" s="355">
        <f>'Personalst. Budget'!D14</f>
        <v>0</v>
      </c>
      <c r="E14" s="356">
        <f>'Personalst. Budget'!$R14/173*'Personalst. Budget'!E14</f>
        <v>0</v>
      </c>
      <c r="F14" s="356">
        <f>'Personalst. Budget'!$R14/173*'Personalst. Budget'!F14</f>
        <v>0</v>
      </c>
      <c r="G14" s="356">
        <f>'Personalst. Budget'!$R14/173*'Personalst. Budget'!G14</f>
        <v>0</v>
      </c>
      <c r="H14" s="356">
        <f>'Personalst. Budget'!$R14/173*'Personalst. Budget'!H14</f>
        <v>0</v>
      </c>
      <c r="I14" s="356">
        <f>'Personalst. Budget'!$R14/173*'Personalst. Budget'!I14</f>
        <v>0</v>
      </c>
      <c r="J14" s="356">
        <f>'Personalst. Budget'!$R14/173*'Personalst. Budget'!J14</f>
        <v>0</v>
      </c>
      <c r="K14" s="356">
        <f>'Personalst. Budget'!$R14/173*'Personalst. Budget'!K14</f>
        <v>0</v>
      </c>
      <c r="L14" s="356">
        <f>'Personalst. Budget'!$R14/173*'Personalst. Budget'!L14</f>
        <v>0</v>
      </c>
      <c r="M14" s="356">
        <f>'Personalst. Budget'!$R14/173*'Personalst. Budget'!M14</f>
        <v>0</v>
      </c>
      <c r="N14" s="356">
        <f>'Personalst. Budget'!$R14/173*'Personalst. Budget'!N14</f>
        <v>0</v>
      </c>
      <c r="O14" s="356">
        <f>'Personalst. Budget'!$R14/173*'Personalst. Budget'!O14</f>
        <v>0</v>
      </c>
      <c r="P14" s="356">
        <f>'Personalst. Budget'!$R14/173*'Personalst. Budget'!P14</f>
        <v>0</v>
      </c>
      <c r="Q14" s="357"/>
      <c r="R14" s="357">
        <f t="shared" si="0"/>
        <v>0</v>
      </c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</row>
    <row r="15" spans="1:33" s="325" customFormat="1" ht="15.75" outlineLevel="1">
      <c r="A15" s="320" t="s">
        <v>88</v>
      </c>
      <c r="B15" s="355">
        <f>'Personalst. Budget'!B15</f>
        <v>0</v>
      </c>
      <c r="C15" s="355">
        <f>'Personalst. Budget'!C15</f>
        <v>0</v>
      </c>
      <c r="D15" s="355">
        <f>'Personalst. Budget'!D15</f>
        <v>0</v>
      </c>
      <c r="E15" s="356">
        <f>'Personalst. Budget'!$R15/173*'Personalst. Budget'!E15</f>
        <v>0</v>
      </c>
      <c r="F15" s="356">
        <f>'Personalst. Budget'!$R15/173*'Personalst. Budget'!F15</f>
        <v>0</v>
      </c>
      <c r="G15" s="356">
        <f>'Personalst. Budget'!$R15/173*'Personalst. Budget'!G15</f>
        <v>0</v>
      </c>
      <c r="H15" s="356">
        <f>'Personalst. Budget'!$R15/173*'Personalst. Budget'!H15</f>
        <v>0</v>
      </c>
      <c r="I15" s="356">
        <f>'Personalst. Budget'!$R15/173*'Personalst. Budget'!I15</f>
        <v>0</v>
      </c>
      <c r="J15" s="356">
        <f>'Personalst. Budget'!$R15/173*'Personalst. Budget'!J15</f>
        <v>0</v>
      </c>
      <c r="K15" s="356">
        <f>'Personalst. Budget'!$R15/173*'Personalst. Budget'!K15</f>
        <v>0</v>
      </c>
      <c r="L15" s="356">
        <f>'Personalst. Budget'!$R15/173*'Personalst. Budget'!L15</f>
        <v>0</v>
      </c>
      <c r="M15" s="356">
        <f>'Personalst. Budget'!$R15/173*'Personalst. Budget'!M15</f>
        <v>0</v>
      </c>
      <c r="N15" s="356">
        <f>'Personalst. Budget'!$R15/173*'Personalst. Budget'!N15</f>
        <v>0</v>
      </c>
      <c r="O15" s="356">
        <f>'Personalst. Budget'!$R15/173*'Personalst. Budget'!O15</f>
        <v>0</v>
      </c>
      <c r="P15" s="356">
        <f>'Personalst. Budget'!$R15/173*'Personalst. Budget'!P15</f>
        <v>0</v>
      </c>
      <c r="Q15" s="357"/>
      <c r="R15" s="357">
        <f t="shared" si="0"/>
        <v>0</v>
      </c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</row>
    <row r="16" spans="1:33" s="325" customFormat="1" ht="15.75" outlineLevel="1">
      <c r="A16" s="320" t="s">
        <v>88</v>
      </c>
      <c r="B16" s="355">
        <f>'Personalst. Budget'!B16</f>
        <v>0</v>
      </c>
      <c r="C16" s="355">
        <f>'Personalst. Budget'!C16</f>
        <v>0</v>
      </c>
      <c r="D16" s="355">
        <f>'Personalst. Budget'!D16</f>
        <v>0</v>
      </c>
      <c r="E16" s="356">
        <f>'Personalst. Budget'!$R16/173*'Personalst. Budget'!E16</f>
        <v>0</v>
      </c>
      <c r="F16" s="356">
        <f>'Personalst. Budget'!$R16/173*'Personalst. Budget'!F16</f>
        <v>0</v>
      </c>
      <c r="G16" s="356">
        <f>'Personalst. Budget'!$R16/173*'Personalst. Budget'!G16</f>
        <v>0</v>
      </c>
      <c r="H16" s="356">
        <f>'Personalst. Budget'!$R16/173*'Personalst. Budget'!H16</f>
        <v>0</v>
      </c>
      <c r="I16" s="356">
        <f>'Personalst. Budget'!$R16/173*'Personalst. Budget'!I16</f>
        <v>0</v>
      </c>
      <c r="J16" s="356">
        <f>'Personalst. Budget'!$R16/173*'Personalst. Budget'!J16</f>
        <v>0</v>
      </c>
      <c r="K16" s="356">
        <f>'Personalst. Budget'!$R16/173*'Personalst. Budget'!K16</f>
        <v>0</v>
      </c>
      <c r="L16" s="356">
        <f>'Personalst. Budget'!$R16/173*'Personalst. Budget'!L16</f>
        <v>0</v>
      </c>
      <c r="M16" s="356">
        <f>'Personalst. Budget'!$R16/173*'Personalst. Budget'!M16</f>
        <v>0</v>
      </c>
      <c r="N16" s="356">
        <f>'Personalst. Budget'!$R16/173*'Personalst. Budget'!N16</f>
        <v>0</v>
      </c>
      <c r="O16" s="356">
        <f>'Personalst. Budget'!$R16/173*'Personalst. Budget'!O16</f>
        <v>0</v>
      </c>
      <c r="P16" s="356">
        <f>'Personalst. Budget'!$R16/173*'Personalst. Budget'!P16</f>
        <v>0</v>
      </c>
      <c r="Q16" s="357"/>
      <c r="R16" s="357">
        <f t="shared" si="0"/>
        <v>0</v>
      </c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</row>
    <row r="17" spans="1:33" s="325" customFormat="1" ht="15.75" outlineLevel="1">
      <c r="A17" s="320" t="s">
        <v>88</v>
      </c>
      <c r="B17" s="355">
        <f>'Personalst. Budget'!B17</f>
        <v>0</v>
      </c>
      <c r="C17" s="355">
        <f>'Personalst. Budget'!C17</f>
        <v>0</v>
      </c>
      <c r="D17" s="355">
        <f>'Personalst. Budget'!D17</f>
        <v>0</v>
      </c>
      <c r="E17" s="356">
        <f>'Personalst. Budget'!$R17/173*'Personalst. Budget'!E17</f>
        <v>0</v>
      </c>
      <c r="F17" s="356">
        <f>'Personalst. Budget'!$R17/173*'Personalst. Budget'!F17</f>
        <v>0</v>
      </c>
      <c r="G17" s="356">
        <f>'Personalst. Budget'!$R17/173*'Personalst. Budget'!G17</f>
        <v>0</v>
      </c>
      <c r="H17" s="356">
        <f>'Personalst. Budget'!$R17/173*'Personalst. Budget'!H17</f>
        <v>0</v>
      </c>
      <c r="I17" s="356">
        <f>'Personalst. Budget'!$R17/173*'Personalst. Budget'!I17</f>
        <v>0</v>
      </c>
      <c r="J17" s="356">
        <f>'Personalst. Budget'!$R17/173*'Personalst. Budget'!J17</f>
        <v>0</v>
      </c>
      <c r="K17" s="356">
        <f>'Personalst. Budget'!$R17/173*'Personalst. Budget'!K17</f>
        <v>0</v>
      </c>
      <c r="L17" s="356">
        <f>'Personalst. Budget'!$R17/173*'Personalst. Budget'!L17</f>
        <v>0</v>
      </c>
      <c r="M17" s="356">
        <f>'Personalst. Budget'!$R17/173*'Personalst. Budget'!M17</f>
        <v>0</v>
      </c>
      <c r="N17" s="356">
        <f>'Personalst. Budget'!$R17/173*'Personalst. Budget'!N17</f>
        <v>0</v>
      </c>
      <c r="O17" s="356">
        <f>'Personalst. Budget'!$R17/173*'Personalst. Budget'!O17</f>
        <v>0</v>
      </c>
      <c r="P17" s="356">
        <f>'Personalst. Budget'!$R17/173*'Personalst. Budget'!P17</f>
        <v>0</v>
      </c>
      <c r="Q17" s="357"/>
      <c r="R17" s="357">
        <f t="shared" si="0"/>
        <v>0</v>
      </c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</row>
    <row r="18" spans="1:33" s="325" customFormat="1" ht="15.75" outlineLevel="1">
      <c r="A18" s="320" t="s">
        <v>88</v>
      </c>
      <c r="B18" s="355">
        <f>'Personalst. Budget'!B18</f>
        <v>0</v>
      </c>
      <c r="C18" s="355">
        <f>'Personalst. Budget'!C18</f>
        <v>0</v>
      </c>
      <c r="D18" s="355">
        <f>'Personalst. Budget'!D18</f>
        <v>0</v>
      </c>
      <c r="E18" s="356">
        <f>'Personalst. Budget'!$R18/173*'Personalst. Budget'!E18</f>
        <v>0</v>
      </c>
      <c r="F18" s="356">
        <f>'Personalst. Budget'!$R18/173*'Personalst. Budget'!F18</f>
        <v>0</v>
      </c>
      <c r="G18" s="356">
        <f>'Personalst. Budget'!$R18/173*'Personalst. Budget'!G18</f>
        <v>0</v>
      </c>
      <c r="H18" s="356">
        <f>'Personalst. Budget'!$R18/173*'Personalst. Budget'!H18</f>
        <v>0</v>
      </c>
      <c r="I18" s="356">
        <f>'Personalst. Budget'!$R18/173*'Personalst. Budget'!I18</f>
        <v>0</v>
      </c>
      <c r="J18" s="356">
        <f>'Personalst. Budget'!$R18/173*'Personalst. Budget'!J18</f>
        <v>0</v>
      </c>
      <c r="K18" s="356">
        <f>'Personalst. Budget'!$R18/173*'Personalst. Budget'!K18</f>
        <v>0</v>
      </c>
      <c r="L18" s="356">
        <f>'Personalst. Budget'!$R18/173*'Personalst. Budget'!L18</f>
        <v>0</v>
      </c>
      <c r="M18" s="356">
        <f>'Personalst. Budget'!$R18/173*'Personalst. Budget'!M18</f>
        <v>0</v>
      </c>
      <c r="N18" s="356">
        <f>'Personalst. Budget'!$R18/173*'Personalst. Budget'!N18</f>
        <v>0</v>
      </c>
      <c r="O18" s="356">
        <f>'Personalst. Budget'!$R18/173*'Personalst. Budget'!O18</f>
        <v>0</v>
      </c>
      <c r="P18" s="356">
        <f>'Personalst. Budget'!$R18/173*'Personalst. Budget'!P18</f>
        <v>0</v>
      </c>
      <c r="Q18" s="357"/>
      <c r="R18" s="357">
        <f t="shared" si="0"/>
        <v>0</v>
      </c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</row>
    <row r="19" spans="1:33" s="325" customFormat="1" ht="15.75" outlineLevel="1">
      <c r="A19" s="320" t="s">
        <v>88</v>
      </c>
      <c r="B19" s="355">
        <f>'Personalst. Budget'!B19</f>
        <v>0</v>
      </c>
      <c r="C19" s="355">
        <f>'Personalst. Budget'!C19</f>
        <v>0</v>
      </c>
      <c r="D19" s="355">
        <f>'Personalst. Budget'!D19</f>
        <v>0</v>
      </c>
      <c r="E19" s="356">
        <f>'Personalst. Budget'!$R19/173*'Personalst. Budget'!E19</f>
        <v>0</v>
      </c>
      <c r="F19" s="356">
        <f>'Personalst. Budget'!$R19/173*'Personalst. Budget'!F19</f>
        <v>0</v>
      </c>
      <c r="G19" s="356">
        <f>'Personalst. Budget'!$R19/173*'Personalst. Budget'!G19</f>
        <v>0</v>
      </c>
      <c r="H19" s="356">
        <f>'Personalst. Budget'!$R19/173*'Personalst. Budget'!H19</f>
        <v>0</v>
      </c>
      <c r="I19" s="356">
        <f>'Personalst. Budget'!$R19/173*'Personalst. Budget'!I19</f>
        <v>0</v>
      </c>
      <c r="J19" s="356">
        <f>'Personalst. Budget'!$R19/173*'Personalst. Budget'!J19</f>
        <v>0</v>
      </c>
      <c r="K19" s="356">
        <f>'Personalst. Budget'!$R19/173*'Personalst. Budget'!K19</f>
        <v>0</v>
      </c>
      <c r="L19" s="356">
        <f>'Personalst. Budget'!$R19/173*'Personalst. Budget'!L19</f>
        <v>0</v>
      </c>
      <c r="M19" s="356">
        <f>'Personalst. Budget'!$R19/173*'Personalst. Budget'!M19</f>
        <v>0</v>
      </c>
      <c r="N19" s="356">
        <f>'Personalst. Budget'!$R19/173*'Personalst. Budget'!N19</f>
        <v>0</v>
      </c>
      <c r="O19" s="356">
        <f>'Personalst. Budget'!$R19/173*'Personalst. Budget'!O19</f>
        <v>0</v>
      </c>
      <c r="P19" s="356">
        <f>'Personalst. Budget'!$R19/173*'Personalst. Budget'!P19</f>
        <v>0</v>
      </c>
      <c r="Q19" s="357"/>
      <c r="R19" s="357">
        <f t="shared" si="0"/>
        <v>0</v>
      </c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</row>
    <row r="20" spans="1:33" s="325" customFormat="1" ht="15.75" outlineLevel="1">
      <c r="A20" s="320" t="s">
        <v>88</v>
      </c>
      <c r="B20" s="355">
        <f>'Personalst. Budget'!B20</f>
        <v>0</v>
      </c>
      <c r="C20" s="355">
        <f>'Personalst. Budget'!C20</f>
        <v>0</v>
      </c>
      <c r="D20" s="355">
        <f>'Personalst. Budget'!D20</f>
        <v>0</v>
      </c>
      <c r="E20" s="356">
        <f>'Personalst. Budget'!$R20/173*'Personalst. Budget'!E20</f>
        <v>0</v>
      </c>
      <c r="F20" s="356">
        <f>'Personalst. Budget'!$R20/173*'Personalst. Budget'!F20</f>
        <v>0</v>
      </c>
      <c r="G20" s="356">
        <f>'Personalst. Budget'!$R20/173*'Personalst. Budget'!G20</f>
        <v>0</v>
      </c>
      <c r="H20" s="356">
        <f>'Personalst. Budget'!$R20/173*'Personalst. Budget'!H20</f>
        <v>0</v>
      </c>
      <c r="I20" s="356">
        <f>'Personalst. Budget'!$R20/173*'Personalst. Budget'!I20</f>
        <v>0</v>
      </c>
      <c r="J20" s="356">
        <f>'Personalst. Budget'!$R20/173*'Personalst. Budget'!J20</f>
        <v>0</v>
      </c>
      <c r="K20" s="356">
        <f>'Personalst. Budget'!$R20/173*'Personalst. Budget'!K20</f>
        <v>0</v>
      </c>
      <c r="L20" s="356">
        <f>'Personalst. Budget'!$R20/173*'Personalst. Budget'!L20</f>
        <v>0</v>
      </c>
      <c r="M20" s="356">
        <f>'Personalst. Budget'!$R20/173*'Personalst. Budget'!M20</f>
        <v>0</v>
      </c>
      <c r="N20" s="356">
        <f>'Personalst. Budget'!$R20/173*'Personalst. Budget'!N20</f>
        <v>0</v>
      </c>
      <c r="O20" s="356">
        <f>'Personalst. Budget'!$R20/173*'Personalst. Budget'!O20</f>
        <v>0</v>
      </c>
      <c r="P20" s="356">
        <f>'Personalst. Budget'!$R20/173*'Personalst. Budget'!P20</f>
        <v>0</v>
      </c>
      <c r="Q20" s="357"/>
      <c r="R20" s="357">
        <f t="shared" si="0"/>
        <v>0</v>
      </c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</row>
    <row r="21" spans="1:33" s="325" customFormat="1" ht="15.75" outlineLevel="1">
      <c r="A21" s="320" t="s">
        <v>88</v>
      </c>
      <c r="B21" s="355">
        <f>'Personalst. Budget'!B21</f>
        <v>0</v>
      </c>
      <c r="C21" s="355">
        <f>'Personalst. Budget'!C21</f>
        <v>0</v>
      </c>
      <c r="D21" s="355">
        <f>'Personalst. Budget'!D21</f>
        <v>0</v>
      </c>
      <c r="E21" s="356">
        <f>'Personalst. Budget'!$R21/173*'Personalst. Budget'!E21</f>
        <v>0</v>
      </c>
      <c r="F21" s="356">
        <f>'Personalst. Budget'!$R21/173*'Personalst. Budget'!F21</f>
        <v>0</v>
      </c>
      <c r="G21" s="356">
        <f>'Personalst. Budget'!$R21/173*'Personalst. Budget'!G21</f>
        <v>0</v>
      </c>
      <c r="H21" s="356">
        <f>'Personalst. Budget'!$R21/173*'Personalst. Budget'!H21</f>
        <v>0</v>
      </c>
      <c r="I21" s="356">
        <f>'Personalst. Budget'!$R21/173*'Personalst. Budget'!I21</f>
        <v>0</v>
      </c>
      <c r="J21" s="356">
        <f>'Personalst. Budget'!$R21/173*'Personalst. Budget'!J21</f>
        <v>0</v>
      </c>
      <c r="K21" s="356">
        <f>'Personalst. Budget'!$R21/173*'Personalst. Budget'!K21</f>
        <v>0</v>
      </c>
      <c r="L21" s="356">
        <f>'Personalst. Budget'!$R21/173*'Personalst. Budget'!L21</f>
        <v>0</v>
      </c>
      <c r="M21" s="356">
        <f>'Personalst. Budget'!$R21/173*'Personalst. Budget'!M21</f>
        <v>0</v>
      </c>
      <c r="N21" s="356">
        <f>'Personalst. Budget'!$R21/173*'Personalst. Budget'!N21</f>
        <v>0</v>
      </c>
      <c r="O21" s="356">
        <f>'Personalst. Budget'!$R21/173*'Personalst. Budget'!O21</f>
        <v>0</v>
      </c>
      <c r="P21" s="356">
        <f>'Personalst. Budget'!$R21/173*'Personalst. Budget'!P21</f>
        <v>0</v>
      </c>
      <c r="Q21" s="357"/>
      <c r="R21" s="357">
        <f t="shared" si="0"/>
        <v>0</v>
      </c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</row>
    <row r="22" spans="1:33" s="325" customFormat="1" ht="15.75" outlineLevel="1">
      <c r="A22" s="320" t="s">
        <v>88</v>
      </c>
      <c r="B22" s="355">
        <f>'Personalst. Budget'!B22</f>
        <v>0</v>
      </c>
      <c r="C22" s="355">
        <f>'Personalst. Budget'!C22</f>
        <v>0</v>
      </c>
      <c r="D22" s="355">
        <f>'Personalst. Budget'!D22</f>
        <v>0</v>
      </c>
      <c r="E22" s="356">
        <f>'Personalst. Budget'!$R22/173*'Personalst. Budget'!E22</f>
        <v>0</v>
      </c>
      <c r="F22" s="356">
        <f>'Personalst. Budget'!$R22/173*'Personalst. Budget'!F22</f>
        <v>0</v>
      </c>
      <c r="G22" s="356">
        <f>'Personalst. Budget'!$R22/173*'Personalst. Budget'!G22</f>
        <v>0</v>
      </c>
      <c r="H22" s="356">
        <f>'Personalst. Budget'!$R22/173*'Personalst. Budget'!H22</f>
        <v>0</v>
      </c>
      <c r="I22" s="356">
        <f>'Personalst. Budget'!$R22/173*'Personalst. Budget'!I22</f>
        <v>0</v>
      </c>
      <c r="J22" s="356">
        <f>'Personalst. Budget'!$R22/173*'Personalst. Budget'!J22</f>
        <v>0</v>
      </c>
      <c r="K22" s="356">
        <f>'Personalst. Budget'!$R22/173*'Personalst. Budget'!K22</f>
        <v>0</v>
      </c>
      <c r="L22" s="356">
        <f>'Personalst. Budget'!$R22/173*'Personalst. Budget'!L22</f>
        <v>0</v>
      </c>
      <c r="M22" s="356">
        <f>'Personalst. Budget'!$R22/173*'Personalst. Budget'!M22</f>
        <v>0</v>
      </c>
      <c r="N22" s="356">
        <f>'Personalst. Budget'!$R22/173*'Personalst. Budget'!N22</f>
        <v>0</v>
      </c>
      <c r="O22" s="356">
        <f>'Personalst. Budget'!$R22/173*'Personalst. Budget'!O22</f>
        <v>0</v>
      </c>
      <c r="P22" s="356">
        <f>'Personalst. Budget'!$R22/173*'Personalst. Budget'!P22</f>
        <v>0</v>
      </c>
      <c r="Q22" s="357"/>
      <c r="R22" s="357">
        <f t="shared" si="0"/>
        <v>0</v>
      </c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</row>
    <row r="23" spans="1:33" s="325" customFormat="1" ht="15.75" outlineLevel="1">
      <c r="A23" s="320" t="s">
        <v>88</v>
      </c>
      <c r="B23" s="355">
        <f>'Personalst. Budget'!B23</f>
        <v>0</v>
      </c>
      <c r="C23" s="355">
        <f>'Personalst. Budget'!C23</f>
        <v>0</v>
      </c>
      <c r="D23" s="355">
        <f>'Personalst. Budget'!D23</f>
        <v>0</v>
      </c>
      <c r="E23" s="356">
        <f>'Personalst. Budget'!$R23/173*'Personalst. Budget'!E23</f>
        <v>0</v>
      </c>
      <c r="F23" s="356">
        <f>'Personalst. Budget'!$R23/173*'Personalst. Budget'!F23</f>
        <v>0</v>
      </c>
      <c r="G23" s="356">
        <f>'Personalst. Budget'!$R23/173*'Personalst. Budget'!G23</f>
        <v>0</v>
      </c>
      <c r="H23" s="356">
        <f>'Personalst. Budget'!$R23/173*'Personalst. Budget'!H23</f>
        <v>0</v>
      </c>
      <c r="I23" s="356">
        <f>'Personalst. Budget'!$R23/173*'Personalst. Budget'!I23</f>
        <v>0</v>
      </c>
      <c r="J23" s="356">
        <f>'Personalst. Budget'!$R23/173*'Personalst. Budget'!J23</f>
        <v>0</v>
      </c>
      <c r="K23" s="356">
        <f>'Personalst. Budget'!$R23/173*'Personalst. Budget'!K23</f>
        <v>0</v>
      </c>
      <c r="L23" s="356">
        <f>'Personalst. Budget'!$R23/173*'Personalst. Budget'!L23</f>
        <v>0</v>
      </c>
      <c r="M23" s="356">
        <f>'Personalst. Budget'!$R23/173*'Personalst. Budget'!M23</f>
        <v>0</v>
      </c>
      <c r="N23" s="356">
        <f>'Personalst. Budget'!$R23/173*'Personalst. Budget'!N23</f>
        <v>0</v>
      </c>
      <c r="O23" s="356">
        <f>'Personalst. Budget'!$R23/173*'Personalst. Budget'!O23</f>
        <v>0</v>
      </c>
      <c r="P23" s="356">
        <f>'Personalst. Budget'!$R23/173*'Personalst. Budget'!P23</f>
        <v>0</v>
      </c>
      <c r="Q23" s="357"/>
      <c r="R23" s="357">
        <f t="shared" si="0"/>
        <v>0</v>
      </c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</row>
    <row r="24" spans="1:33" s="325" customFormat="1" ht="15.75" outlineLevel="1">
      <c r="A24" s="320" t="s">
        <v>88</v>
      </c>
      <c r="B24" s="355">
        <f>'Personalst. Budget'!B24</f>
        <v>0</v>
      </c>
      <c r="C24" s="355">
        <f>'Personalst. Budget'!C24</f>
        <v>0</v>
      </c>
      <c r="D24" s="355">
        <f>'Personalst. Budget'!D24</f>
        <v>0</v>
      </c>
      <c r="E24" s="356">
        <f>'Personalst. Budget'!$R24/173*'Personalst. Budget'!E24</f>
        <v>0</v>
      </c>
      <c r="F24" s="356">
        <f>'Personalst. Budget'!$R24/173*'Personalst. Budget'!F24</f>
        <v>0</v>
      </c>
      <c r="G24" s="356">
        <f>'Personalst. Budget'!$R24/173*'Personalst. Budget'!G24</f>
        <v>0</v>
      </c>
      <c r="H24" s="356">
        <f>'Personalst. Budget'!$R24/173*'Personalst. Budget'!H24</f>
        <v>0</v>
      </c>
      <c r="I24" s="356">
        <f>'Personalst. Budget'!$R24/173*'Personalst. Budget'!I24</f>
        <v>0</v>
      </c>
      <c r="J24" s="356">
        <f>'Personalst. Budget'!$R24/173*'Personalst. Budget'!J24</f>
        <v>0</v>
      </c>
      <c r="K24" s="356">
        <f>'Personalst. Budget'!$R24/173*'Personalst. Budget'!K24</f>
        <v>0</v>
      </c>
      <c r="L24" s="356">
        <f>'Personalst. Budget'!$R24/173*'Personalst. Budget'!L24</f>
        <v>0</v>
      </c>
      <c r="M24" s="356">
        <f>'Personalst. Budget'!$R24/173*'Personalst. Budget'!M24</f>
        <v>0</v>
      </c>
      <c r="N24" s="356">
        <f>'Personalst. Budget'!$R24/173*'Personalst. Budget'!N24</f>
        <v>0</v>
      </c>
      <c r="O24" s="356">
        <f>'Personalst. Budget'!$R24/173*'Personalst. Budget'!O24</f>
        <v>0</v>
      </c>
      <c r="P24" s="356">
        <f>'Personalst. Budget'!$R24/173*'Personalst. Budget'!P24</f>
        <v>0</v>
      </c>
      <c r="Q24" s="357"/>
      <c r="R24" s="357">
        <f t="shared" si="0"/>
        <v>0</v>
      </c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</row>
    <row r="25" spans="1:33" s="325" customFormat="1" ht="15.75" outlineLevel="1">
      <c r="A25" s="320" t="s">
        <v>88</v>
      </c>
      <c r="B25" s="358" t="s">
        <v>175</v>
      </c>
      <c r="C25" s="358"/>
      <c r="D25" s="359"/>
      <c r="E25" s="360">
        <f>'Personalst. Budget'!E25*'Personalst. Budget'!$R$25/173*1.5+'Personalst. Budget'!E26*'Personalst. Budget'!$R$26/173*1.5+'Personalst. Budget'!E27*'Personalst. Budget'!$R$27/173*1.5</f>
        <v>0</v>
      </c>
      <c r="F25" s="360">
        <f>'Personalst. Budget'!F25*'Personalst. Budget'!$R$25/173*1.5+'Personalst. Budget'!F26*'Personalst. Budget'!$R$26/173*1.5+'Personalst. Budget'!F27*'Personalst. Budget'!$R$27/173*1.5</f>
        <v>0</v>
      </c>
      <c r="G25" s="360">
        <f>'Personalst. Budget'!G25*'Personalst. Budget'!$R$25/173*1.5+'Personalst. Budget'!G26*'Personalst. Budget'!$R$26/173*1.5+'Personalst. Budget'!G27*'Personalst. Budget'!$R$27/173*1.5</f>
        <v>0</v>
      </c>
      <c r="H25" s="360">
        <f>'Personalst. Budget'!H25*'Personalst. Budget'!$R$25/173*1.5+'Personalst. Budget'!H26*'Personalst. Budget'!$R$26/173*1.5+'Personalst. Budget'!H27*'Personalst. Budget'!$R$27/173*1.5</f>
        <v>0</v>
      </c>
      <c r="I25" s="360">
        <f>'Personalst. Budget'!I25*'Personalst. Budget'!$R$25/173*1.5+'Personalst. Budget'!I26*'Personalst. Budget'!$R$26/173*1.5+'Personalst. Budget'!I27*'Personalst. Budget'!$R$27/173*1.5</f>
        <v>0</v>
      </c>
      <c r="J25" s="360">
        <f>'Personalst. Budget'!J25*'Personalst. Budget'!$R$25/173*1.5+'Personalst. Budget'!J26*'Personalst. Budget'!$R$26/173*1.5+'Personalst. Budget'!J27*'Personalst. Budget'!$R$27/173*1.5</f>
        <v>0</v>
      </c>
      <c r="K25" s="360">
        <f>('Personalst. Budget'!K25*'Personalst. Budget'!$R$25/173*1.5+'Personalst. Budget'!K26*'Personalst. Budget'!$R$26/173*1.5+'Personalst. Budget'!K27*'Personalst. Budget'!$R$27/173*1.5)*1.025</f>
        <v>0</v>
      </c>
      <c r="L25" s="360">
        <f>('Personalst. Budget'!L25*'Personalst. Budget'!$R$25/173*1.5+'Personalst. Budget'!L26*'Personalst. Budget'!$R$26/173*1.5+'Personalst. Budget'!L27*'Personalst. Budget'!$R$27/173*1.5)*1.025</f>
        <v>0</v>
      </c>
      <c r="M25" s="360">
        <f>('Personalst. Budget'!M25*'Personalst. Budget'!$R$25/173*1.5+'Personalst. Budget'!M26*'Personalst. Budget'!$R$26/173*1.5+'Personalst. Budget'!M27*'Personalst. Budget'!$R$27/173*1.5)*1.025</f>
        <v>0</v>
      </c>
      <c r="N25" s="360">
        <f>('Personalst. Budget'!N25*'Personalst. Budget'!$R$25/173*1.5+'Personalst. Budget'!N26*'Personalst. Budget'!$R$26/173*1.5+'Personalst. Budget'!N27*'Personalst. Budget'!$R$27/173*1.5)*1.025</f>
        <v>0</v>
      </c>
      <c r="O25" s="360">
        <f>('Personalst. Budget'!O25*'Personalst. Budget'!$R$25/173*1.5+'Personalst. Budget'!O26*'Personalst. Budget'!$R$26/173*1.5+'Personalst. Budget'!O27*'Personalst. Budget'!$R$27/173*1.5)*1.025</f>
        <v>0</v>
      </c>
      <c r="P25" s="360">
        <f>('Personalst. Budget'!P25*'Personalst. Budget'!$R$25/173*1.5+'Personalst. Budget'!P26*'Personalst. Budget'!$R$26/173*1.5+'Personalst. Budget'!P27*'Personalst. Budget'!$R$27/173*1.5)*1.025</f>
        <v>0</v>
      </c>
      <c r="Q25" s="361"/>
      <c r="R25" s="361">
        <f t="shared" si="0"/>
        <v>0</v>
      </c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</row>
    <row r="26" spans="1:33" s="332" customFormat="1" ht="15.75" customHeight="1">
      <c r="A26" s="553" t="s">
        <v>176</v>
      </c>
      <c r="B26" s="554"/>
      <c r="C26" s="554"/>
      <c r="D26" s="555"/>
      <c r="E26" s="330">
        <f aca="true" t="shared" si="1" ref="E26:P26">SUM(E6:E24)</f>
        <v>821038.1502890174</v>
      </c>
      <c r="F26" s="330">
        <f t="shared" si="1"/>
        <v>821038.1502890174</v>
      </c>
      <c r="G26" s="330">
        <f t="shared" si="1"/>
        <v>876620</v>
      </c>
      <c r="H26" s="330">
        <f t="shared" si="1"/>
        <v>876620</v>
      </c>
      <c r="I26" s="330">
        <f t="shared" si="1"/>
        <v>489000</v>
      </c>
      <c r="J26" s="330">
        <f t="shared" si="1"/>
        <v>489000</v>
      </c>
      <c r="K26" s="330">
        <f t="shared" si="1"/>
        <v>489000</v>
      </c>
      <c r="L26" s="330">
        <f t="shared" si="1"/>
        <v>489000</v>
      </c>
      <c r="M26" s="330">
        <f t="shared" si="1"/>
        <v>489000</v>
      </c>
      <c r="N26" s="330">
        <f t="shared" si="1"/>
        <v>489000</v>
      </c>
      <c r="O26" s="330">
        <f t="shared" si="1"/>
        <v>489000</v>
      </c>
      <c r="P26" s="330">
        <f t="shared" si="1"/>
        <v>489000</v>
      </c>
      <c r="Q26" s="330"/>
      <c r="R26" s="330">
        <f t="shared" si="0"/>
        <v>7307316.3005780345</v>
      </c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</row>
    <row r="27" spans="1:33" s="325" customFormat="1" ht="15.75" outlineLevel="1">
      <c r="A27" s="320" t="s">
        <v>89</v>
      </c>
      <c r="B27" s="355" t="str">
        <f>'Personalst. Budget'!B30</f>
        <v>Frau Ildiko BAZSIKA</v>
      </c>
      <c r="C27" s="355" t="str">
        <f>'Personalst. Budget'!C30</f>
        <v>Bademeister</v>
      </c>
      <c r="D27" s="355">
        <f>'Personalst. Budget'!D30</f>
        <v>0</v>
      </c>
      <c r="E27" s="356">
        <f>'Personalst. Budget'!$R30/173*'Personalst. Budget'!E30</f>
        <v>129000</v>
      </c>
      <c r="F27" s="356">
        <f>'Personalst. Budget'!$R30/173*'Personalst. Budget'!F30</f>
        <v>129000</v>
      </c>
      <c r="G27" s="356">
        <f>'Personalst. Budget'!$R30/173*'Personalst. Budget'!G30</f>
        <v>129000</v>
      </c>
      <c r="H27" s="356">
        <f>'Personalst. Budget'!$R30/173*'Personalst. Budget'!H30</f>
        <v>129000</v>
      </c>
      <c r="I27" s="356">
        <f>'Personalst. Budget'!$R30/173*'Personalst. Budget'!I30</f>
        <v>129000</v>
      </c>
      <c r="J27" s="356">
        <f>'Personalst. Budget'!$R30/173*'Personalst. Budget'!J30</f>
        <v>129000</v>
      </c>
      <c r="K27" s="356">
        <f>'Personalst. Budget'!$R30/173*'Personalst. Budget'!K30</f>
        <v>129000</v>
      </c>
      <c r="L27" s="356">
        <f>'Personalst. Budget'!$R30/173*'Personalst. Budget'!L30</f>
        <v>129000</v>
      </c>
      <c r="M27" s="356">
        <f>'Personalst. Budget'!$R30/173*'Personalst. Budget'!M30</f>
        <v>129000</v>
      </c>
      <c r="N27" s="356">
        <f>'Personalst. Budget'!$R30/173*'Personalst. Budget'!N30</f>
        <v>129000</v>
      </c>
      <c r="O27" s="356">
        <f>'Personalst. Budget'!$R30/173*'Personalst. Budget'!O30</f>
        <v>129000</v>
      </c>
      <c r="P27" s="356">
        <f>'Personalst. Budget'!$R30/173*'Personalst. Budget'!P30</f>
        <v>129000</v>
      </c>
      <c r="Q27" s="357"/>
      <c r="R27" s="357">
        <f t="shared" si="0"/>
        <v>1548000</v>
      </c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</row>
    <row r="28" spans="1:33" s="325" customFormat="1" ht="15.75" outlineLevel="1">
      <c r="A28" s="320" t="s">
        <v>89</v>
      </c>
      <c r="B28" s="355" t="str">
        <f>'Personalst. Budget'!B31</f>
        <v>Frau Rita KAZARI</v>
      </c>
      <c r="C28" s="355" t="str">
        <f>'Personalst. Budget'!C31</f>
        <v>Bademeister</v>
      </c>
      <c r="D28" s="355">
        <f>'Personalst. Budget'!D31</f>
        <v>0</v>
      </c>
      <c r="E28" s="356">
        <f>'Personalst. Budget'!$R31/173*'Personalst. Budget'!E31</f>
        <v>129000</v>
      </c>
      <c r="F28" s="356">
        <f>'Personalst. Budget'!$R31/173*'Personalst. Budget'!F31</f>
        <v>129000</v>
      </c>
      <c r="G28" s="356">
        <f>'Personalst. Budget'!$R31/173*'Personalst. Budget'!G31</f>
        <v>129000</v>
      </c>
      <c r="H28" s="356">
        <f>'Personalst. Budget'!$R31/173*'Personalst. Budget'!H31</f>
        <v>129000</v>
      </c>
      <c r="I28" s="356">
        <f>'Personalst. Budget'!$R31/173*'Personalst. Budget'!I31</f>
        <v>129000</v>
      </c>
      <c r="J28" s="356">
        <f>'Personalst. Budget'!$R31/173*'Personalst. Budget'!J31</f>
        <v>129000</v>
      </c>
      <c r="K28" s="356">
        <f>'Personalst. Budget'!$R31/173*'Personalst. Budget'!K31</f>
        <v>129000</v>
      </c>
      <c r="L28" s="356">
        <f>'Personalst. Budget'!$R31/173*'Personalst. Budget'!L31</f>
        <v>129000</v>
      </c>
      <c r="M28" s="356">
        <f>'Personalst. Budget'!$R31/173*'Personalst. Budget'!M31</f>
        <v>129000</v>
      </c>
      <c r="N28" s="356">
        <f>'Personalst. Budget'!$R31/173*'Personalst. Budget'!N31</f>
        <v>129000</v>
      </c>
      <c r="O28" s="356">
        <f>'Personalst. Budget'!$R31/173*'Personalst. Budget'!O31</f>
        <v>129000</v>
      </c>
      <c r="P28" s="356">
        <f>'Personalst. Budget'!$R31/173*'Personalst. Budget'!P31</f>
        <v>129000</v>
      </c>
      <c r="Q28" s="357"/>
      <c r="R28" s="357">
        <f t="shared" si="0"/>
        <v>1548000</v>
      </c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</row>
    <row r="29" spans="1:33" s="325" customFormat="1" ht="15.75" outlineLevel="1">
      <c r="A29" s="320" t="s">
        <v>89</v>
      </c>
      <c r="B29" s="355" t="str">
        <f>'Personalst. Budget'!B32</f>
        <v>Frau PALMAI</v>
      </c>
      <c r="C29" s="355" t="str">
        <f>'Personalst. Budget'!C32</f>
        <v>Badeaufsicht</v>
      </c>
      <c r="D29" s="355">
        <f>'Personalst. Budget'!D32</f>
        <v>0</v>
      </c>
      <c r="E29" s="356">
        <f>'Personalst. Budget'!$R32/173*'Personalst. Budget'!E32</f>
        <v>129000</v>
      </c>
      <c r="F29" s="356">
        <f>'Personalst. Budget'!$R32/173*'Personalst. Budget'!F32</f>
        <v>129000</v>
      </c>
      <c r="G29" s="356">
        <f>'Personalst. Budget'!$R32/173*'Personalst. Budget'!G32</f>
        <v>129000</v>
      </c>
      <c r="H29" s="356">
        <f>'Personalst. Budget'!$R32/173*'Personalst. Budget'!H32</f>
        <v>129000</v>
      </c>
      <c r="I29" s="356">
        <f>'Personalst. Budget'!$R32/173*'Personalst. Budget'!I32</f>
        <v>129000</v>
      </c>
      <c r="J29" s="356">
        <f>'Personalst. Budget'!$R32/173*'Personalst. Budget'!J32</f>
        <v>129000</v>
      </c>
      <c r="K29" s="356">
        <f>'Personalst. Budget'!$R32/173*'Personalst. Budget'!K32</f>
        <v>129000</v>
      </c>
      <c r="L29" s="356">
        <f>'Personalst. Budget'!$R32/173*'Personalst. Budget'!L32</f>
        <v>129000</v>
      </c>
      <c r="M29" s="356">
        <f>'Personalst. Budget'!$R32/173*'Personalst. Budget'!M32</f>
        <v>129000</v>
      </c>
      <c r="N29" s="356">
        <f>'Personalst. Budget'!$R32/173*'Personalst. Budget'!N32</f>
        <v>129000</v>
      </c>
      <c r="O29" s="356">
        <f>'Personalst. Budget'!$R32/173*'Personalst. Budget'!O32</f>
        <v>129000</v>
      </c>
      <c r="P29" s="356">
        <f>'Personalst. Budget'!$R32/173*'Personalst. Budget'!P32</f>
        <v>129000</v>
      </c>
      <c r="Q29" s="357"/>
      <c r="R29" s="357">
        <f t="shared" si="0"/>
        <v>1548000</v>
      </c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</row>
    <row r="30" spans="1:33" s="325" customFormat="1" ht="15.75" outlineLevel="1">
      <c r="A30" s="320" t="s">
        <v>89</v>
      </c>
      <c r="B30" s="355" t="str">
        <f>'Personalst. Budget'!B33</f>
        <v>Herr Tamás KAPOSI</v>
      </c>
      <c r="C30" s="355" t="str">
        <f>'Personalst. Budget'!C33</f>
        <v>Bademeister</v>
      </c>
      <c r="D30" s="355">
        <f>'Personalst. Budget'!D33</f>
        <v>0</v>
      </c>
      <c r="E30" s="356">
        <f>'Personalst. Budget'!$R33/173*'Personalst. Budget'!E33</f>
        <v>129000</v>
      </c>
      <c r="F30" s="356">
        <f>'Personalst. Budget'!$R33/173*'Personalst. Budget'!F33</f>
        <v>129000</v>
      </c>
      <c r="G30" s="356">
        <f>'Personalst. Budget'!$R33/173*'Personalst. Budget'!G33</f>
        <v>129000</v>
      </c>
      <c r="H30" s="356">
        <f>'Personalst. Budget'!$R33/173*'Personalst. Budget'!H33</f>
        <v>129000</v>
      </c>
      <c r="I30" s="356">
        <f>'Personalst. Budget'!$R33/173*'Personalst. Budget'!I33</f>
        <v>129000</v>
      </c>
      <c r="J30" s="356">
        <f>'Personalst. Budget'!$R33/173*'Personalst. Budget'!J33</f>
        <v>129000</v>
      </c>
      <c r="K30" s="356">
        <f>'Personalst. Budget'!$R33/173*'Personalst. Budget'!K33</f>
        <v>129000</v>
      </c>
      <c r="L30" s="356">
        <f>'Personalst. Budget'!$R33/173*'Personalst. Budget'!L33</f>
        <v>129000</v>
      </c>
      <c r="M30" s="356">
        <f>'Personalst. Budget'!$R33/173*'Personalst. Budget'!M33</f>
        <v>129000</v>
      </c>
      <c r="N30" s="356">
        <f>'Personalst. Budget'!$R33/173*'Personalst. Budget'!N33</f>
        <v>129000</v>
      </c>
      <c r="O30" s="356">
        <f>'Personalst. Budget'!$R33/173*'Personalst. Budget'!O33</f>
        <v>129000</v>
      </c>
      <c r="P30" s="356">
        <f>'Personalst. Budget'!$R33/173*'Personalst. Budget'!P33</f>
        <v>129000</v>
      </c>
      <c r="Q30" s="357"/>
      <c r="R30" s="357">
        <f t="shared" si="0"/>
        <v>1548000</v>
      </c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</row>
    <row r="31" spans="1:33" s="325" customFormat="1" ht="15.75" outlineLevel="1">
      <c r="A31" s="320" t="s">
        <v>89</v>
      </c>
      <c r="B31" s="355" t="str">
        <f>'Personalst. Budget'!B34</f>
        <v>Herr Róbert HORVÁTH</v>
      </c>
      <c r="C31" s="355" t="str">
        <f>'Personalst. Budget'!C34</f>
        <v>Bademeister</v>
      </c>
      <c r="D31" s="355">
        <f>'Personalst. Budget'!D34</f>
        <v>0</v>
      </c>
      <c r="E31" s="356">
        <f>'Personalst. Budget'!$R34/173*'Personalst. Budget'!E34</f>
        <v>129000</v>
      </c>
      <c r="F31" s="356">
        <f>'Personalst. Budget'!$R34/173*'Personalst. Budget'!F34</f>
        <v>129000</v>
      </c>
      <c r="G31" s="356">
        <f>'Personalst. Budget'!$R34/173*'Personalst. Budget'!G34</f>
        <v>129000</v>
      </c>
      <c r="H31" s="356">
        <f>'Personalst. Budget'!$R34/173*'Personalst. Budget'!H34</f>
        <v>129000</v>
      </c>
      <c r="I31" s="356">
        <f>'Personalst. Budget'!$R34/173*'Personalst. Budget'!I34</f>
        <v>129000</v>
      </c>
      <c r="J31" s="356">
        <f>'Personalst. Budget'!$R34/173*'Personalst. Budget'!J34</f>
        <v>129000</v>
      </c>
      <c r="K31" s="356">
        <f>'Personalst. Budget'!$R34/173*'Personalst. Budget'!K34</f>
        <v>129000</v>
      </c>
      <c r="L31" s="356">
        <f>'Personalst. Budget'!$R34/173*'Personalst. Budget'!L34</f>
        <v>129000</v>
      </c>
      <c r="M31" s="356">
        <f>'Personalst. Budget'!$R34/173*'Personalst. Budget'!M34</f>
        <v>129000</v>
      </c>
      <c r="N31" s="356">
        <f>'Personalst. Budget'!$R34/173*'Personalst. Budget'!N34</f>
        <v>129000</v>
      </c>
      <c r="O31" s="356">
        <f>'Personalst. Budget'!$R34/173*'Personalst. Budget'!O34</f>
        <v>129000</v>
      </c>
      <c r="P31" s="356">
        <f>'Personalst. Budget'!$R34/173*'Personalst. Budget'!P34</f>
        <v>129000</v>
      </c>
      <c r="Q31" s="357"/>
      <c r="R31" s="357">
        <f t="shared" si="0"/>
        <v>1548000</v>
      </c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</row>
    <row r="32" spans="1:33" s="325" customFormat="1" ht="15.75" outlineLevel="1">
      <c r="A32" s="320" t="s">
        <v>89</v>
      </c>
      <c r="B32" s="355" t="str">
        <f>'Personalst. Budget'!B35</f>
        <v>Frau Zsuzsanna VARGA</v>
      </c>
      <c r="C32" s="355" t="str">
        <f>'Personalst. Budget'!C35</f>
        <v>Badeaufsicht Kinderwelt</v>
      </c>
      <c r="D32" s="355">
        <f>'Personalst. Budget'!D35</f>
        <v>0</v>
      </c>
      <c r="E32" s="356">
        <f>'Personalst. Budget'!$R35/173*'Personalst. Budget'!E35</f>
        <v>129000</v>
      </c>
      <c r="F32" s="356">
        <f>'Personalst. Budget'!$R35/173*'Personalst. Budget'!F35</f>
        <v>129000</v>
      </c>
      <c r="G32" s="356">
        <f>'Personalst. Budget'!$R35/173*'Personalst. Budget'!G35</f>
        <v>129000</v>
      </c>
      <c r="H32" s="356">
        <f>'Personalst. Budget'!$R35/173*'Personalst. Budget'!H35</f>
        <v>129000</v>
      </c>
      <c r="I32" s="356">
        <f>'Personalst. Budget'!$R35/173*'Personalst. Budget'!I35</f>
        <v>129000</v>
      </c>
      <c r="J32" s="356">
        <f>'Personalst. Budget'!$R35/173*'Personalst. Budget'!J35</f>
        <v>129000</v>
      </c>
      <c r="K32" s="356">
        <f>'Personalst. Budget'!$R35/173*'Personalst. Budget'!K35</f>
        <v>129000</v>
      </c>
      <c r="L32" s="356">
        <f>'Personalst. Budget'!$R35/173*'Personalst. Budget'!L35</f>
        <v>129000</v>
      </c>
      <c r="M32" s="356">
        <f>'Personalst. Budget'!$R35/173*'Personalst. Budget'!M35</f>
        <v>129000</v>
      </c>
      <c r="N32" s="356">
        <f>'Personalst. Budget'!$R35/173*'Personalst. Budget'!N35</f>
        <v>129000</v>
      </c>
      <c r="O32" s="356">
        <f>'Personalst. Budget'!$R35/173*'Personalst. Budget'!O35</f>
        <v>129000</v>
      </c>
      <c r="P32" s="356">
        <f>'Personalst. Budget'!$R35/173*'Personalst. Budget'!P35</f>
        <v>129000</v>
      </c>
      <c r="Q32" s="357"/>
      <c r="R32" s="357">
        <f t="shared" si="0"/>
        <v>1548000</v>
      </c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</row>
    <row r="33" spans="1:33" s="325" customFormat="1" ht="15.75" outlineLevel="1">
      <c r="A33" s="320" t="s">
        <v>89</v>
      </c>
      <c r="B33" s="355" t="str">
        <f>'Personalst. Budget'!B36</f>
        <v>Frau Erzsébet VARGA</v>
      </c>
      <c r="C33" s="355" t="str">
        <f>'Personalst. Budget'!C36</f>
        <v>Badeaufsicht Kinderwelt</v>
      </c>
      <c r="D33" s="355">
        <f>'Personalst. Budget'!D36</f>
        <v>0</v>
      </c>
      <c r="E33" s="356">
        <f>'Personalst. Budget'!$R36/173*'Personalst. Budget'!E36</f>
        <v>129000</v>
      </c>
      <c r="F33" s="356">
        <f>'Personalst. Budget'!$R36/173*'Personalst. Budget'!F36</f>
        <v>129000</v>
      </c>
      <c r="G33" s="356">
        <f>'Personalst. Budget'!$R36/173*'Personalst. Budget'!G36</f>
        <v>129000</v>
      </c>
      <c r="H33" s="356">
        <f>'Personalst. Budget'!$R36/173*'Personalst. Budget'!H36</f>
        <v>129000</v>
      </c>
      <c r="I33" s="356">
        <f>'Personalst. Budget'!$R36/173*'Personalst. Budget'!I36</f>
        <v>129000</v>
      </c>
      <c r="J33" s="356">
        <f>'Personalst. Budget'!$R36/173*'Personalst. Budget'!J36</f>
        <v>129000</v>
      </c>
      <c r="K33" s="356">
        <f>'Personalst. Budget'!$R36/173*'Personalst. Budget'!K36</f>
        <v>129000</v>
      </c>
      <c r="L33" s="356">
        <f>'Personalst. Budget'!$R36/173*'Personalst. Budget'!L36</f>
        <v>129000</v>
      </c>
      <c r="M33" s="356">
        <f>'Personalst. Budget'!$R36/173*'Personalst. Budget'!M36</f>
        <v>129000</v>
      </c>
      <c r="N33" s="356">
        <f>'Personalst. Budget'!$R36/173*'Personalst. Budget'!N36</f>
        <v>129000</v>
      </c>
      <c r="O33" s="356">
        <f>'Personalst. Budget'!$R36/173*'Personalst. Budget'!O36</f>
        <v>129000</v>
      </c>
      <c r="P33" s="356">
        <f>'Personalst. Budget'!$R36/173*'Personalst. Budget'!P36</f>
        <v>129000</v>
      </c>
      <c r="Q33" s="357"/>
      <c r="R33" s="357">
        <f t="shared" si="0"/>
        <v>1548000</v>
      </c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</row>
    <row r="34" spans="1:33" s="325" customFormat="1" ht="15.75" outlineLevel="1">
      <c r="A34" s="320" t="s">
        <v>89</v>
      </c>
      <c r="B34" s="355" t="str">
        <f>'Personalst. Budget'!B37</f>
        <v>Herr Csaba Erik GÖRÖG</v>
      </c>
      <c r="C34" s="355" t="str">
        <f>'Personalst. Budget'!C37</f>
        <v>Bademeister</v>
      </c>
      <c r="D34" s="355">
        <f>'Personalst. Budget'!D37</f>
        <v>0</v>
      </c>
      <c r="E34" s="356">
        <f>'Personalst. Budget'!$R37/173*'Personalst. Budget'!E37</f>
        <v>129000</v>
      </c>
      <c r="F34" s="356">
        <f>'Personalst. Budget'!$R37/173*'Personalst. Budget'!F37</f>
        <v>129000</v>
      </c>
      <c r="G34" s="356">
        <f>'Personalst. Budget'!$R37/173*'Personalst. Budget'!G37</f>
        <v>129000</v>
      </c>
      <c r="H34" s="356">
        <f>'Personalst. Budget'!$R37/173*'Personalst. Budget'!H37</f>
        <v>129000</v>
      </c>
      <c r="I34" s="356">
        <f>'Personalst. Budget'!$R37/173*'Personalst. Budget'!I37</f>
        <v>129000</v>
      </c>
      <c r="J34" s="356">
        <f>'Personalst. Budget'!$R37/173*'Personalst. Budget'!J37</f>
        <v>129000</v>
      </c>
      <c r="K34" s="356">
        <f>'Personalst. Budget'!$R37/173*'Personalst. Budget'!K37</f>
        <v>129000</v>
      </c>
      <c r="L34" s="356">
        <f>'Personalst. Budget'!$R37/173*'Personalst. Budget'!L37</f>
        <v>129000</v>
      </c>
      <c r="M34" s="356">
        <f>'Personalst. Budget'!$R37/173*'Personalst. Budget'!M37</f>
        <v>129000</v>
      </c>
      <c r="N34" s="356">
        <f>'Personalst. Budget'!$R37/173*'Personalst. Budget'!N37</f>
        <v>129000</v>
      </c>
      <c r="O34" s="356">
        <f>'Personalst. Budget'!$R37/173*'Personalst. Budget'!O37</f>
        <v>129000</v>
      </c>
      <c r="P34" s="356">
        <f>'Personalst. Budget'!$R37/173*'Personalst. Budget'!P37</f>
        <v>129000</v>
      </c>
      <c r="Q34" s="357"/>
      <c r="R34" s="357">
        <f t="shared" si="0"/>
        <v>1548000</v>
      </c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</row>
    <row r="35" spans="1:33" s="325" customFormat="1" ht="15.75" outlineLevel="1">
      <c r="A35" s="320" t="s">
        <v>89</v>
      </c>
      <c r="B35" s="355" t="str">
        <f>'Personalst. Budget'!B38</f>
        <v>Herr Zoltán SMIDÉLIUSZ</v>
      </c>
      <c r="C35" s="355" t="str">
        <f>'Personalst. Budget'!C38</f>
        <v>Saunameister</v>
      </c>
      <c r="D35" s="355">
        <f>'Personalst. Budget'!D38</f>
        <v>0</v>
      </c>
      <c r="E35" s="356">
        <f>'Personalst. Budget'!$R38/173*'Personalst. Budget'!E38</f>
        <v>129000</v>
      </c>
      <c r="F35" s="356">
        <f>'Personalst. Budget'!$R38/173*'Personalst. Budget'!F38</f>
        <v>129000</v>
      </c>
      <c r="G35" s="356">
        <f>'Personalst. Budget'!$R38/173*'Personalst. Budget'!G38</f>
        <v>129000</v>
      </c>
      <c r="H35" s="356">
        <f>'Personalst. Budget'!$R38/173*'Personalst. Budget'!H38</f>
        <v>129000</v>
      </c>
      <c r="I35" s="356">
        <f>'Personalst. Budget'!$R38/173*'Personalst. Budget'!I38</f>
        <v>129000</v>
      </c>
      <c r="J35" s="356">
        <f>'Personalst. Budget'!$R38/173*'Personalst. Budget'!J38</f>
        <v>129000</v>
      </c>
      <c r="K35" s="356">
        <f>'Personalst. Budget'!$R38/173*'Personalst. Budget'!K38</f>
        <v>129000</v>
      </c>
      <c r="L35" s="356">
        <f>'Personalst. Budget'!$R38/173*'Personalst. Budget'!L38</f>
        <v>129000</v>
      </c>
      <c r="M35" s="356">
        <f>'Personalst. Budget'!$R38/173*'Personalst. Budget'!M38</f>
        <v>129000</v>
      </c>
      <c r="N35" s="356">
        <f>'Personalst. Budget'!$R38/173*'Personalst. Budget'!N38</f>
        <v>129000</v>
      </c>
      <c r="O35" s="356">
        <f>'Personalst. Budget'!$R38/173*'Personalst. Budget'!O38</f>
        <v>129000</v>
      </c>
      <c r="P35" s="356">
        <f>'Personalst. Budget'!$R38/173*'Personalst. Budget'!P38</f>
        <v>129000</v>
      </c>
      <c r="Q35" s="357"/>
      <c r="R35" s="357">
        <f t="shared" si="0"/>
        <v>1548000</v>
      </c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</row>
    <row r="36" spans="1:33" s="325" customFormat="1" ht="15.75" outlineLevel="1">
      <c r="A36" s="320" t="s">
        <v>89</v>
      </c>
      <c r="B36" s="355" t="str">
        <f>'Personalst. Budget'!B39</f>
        <v>Herr Jozsef SZUH </v>
      </c>
      <c r="C36" s="355" t="str">
        <f>'Personalst. Budget'!C39</f>
        <v>Masseur</v>
      </c>
      <c r="D36" s="355">
        <f>'Personalst. Budget'!D39</f>
        <v>0</v>
      </c>
      <c r="E36" s="356">
        <f>'Personalst. Budget'!$R39/173*'Personalst. Budget'!E39</f>
        <v>129000</v>
      </c>
      <c r="F36" s="356">
        <f>'Personalst. Budget'!$R39/173*'Personalst. Budget'!F39</f>
        <v>129000</v>
      </c>
      <c r="G36" s="356">
        <f>'Personalst. Budget'!$R39/173*'Personalst. Budget'!G39</f>
        <v>129000</v>
      </c>
      <c r="H36" s="356">
        <f>'Personalst. Budget'!$R39/173*'Personalst. Budget'!H39</f>
        <v>129000</v>
      </c>
      <c r="I36" s="356">
        <f>'Personalst. Budget'!$R39/173*'Personalst. Budget'!I39</f>
        <v>129000</v>
      </c>
      <c r="J36" s="356">
        <f>'Personalst. Budget'!$R39/173*'Personalst. Budget'!J39</f>
        <v>129000</v>
      </c>
      <c r="K36" s="356">
        <f>'Personalst. Budget'!$R39/173*'Personalst. Budget'!K39</f>
        <v>129000</v>
      </c>
      <c r="L36" s="356">
        <f>'Personalst. Budget'!$R39/173*'Personalst. Budget'!L39</f>
        <v>129000</v>
      </c>
      <c r="M36" s="356">
        <f>'Personalst. Budget'!$R39/173*'Personalst. Budget'!M39</f>
        <v>129000</v>
      </c>
      <c r="N36" s="356">
        <f>'Personalst. Budget'!$R39/173*'Personalst. Budget'!N39</f>
        <v>129000</v>
      </c>
      <c r="O36" s="356">
        <f>'Personalst. Budget'!$R39/173*'Personalst. Budget'!O39</f>
        <v>129000</v>
      </c>
      <c r="P36" s="356">
        <f>'Personalst. Budget'!$R39/173*'Personalst. Budget'!P39</f>
        <v>129000</v>
      </c>
      <c r="Q36" s="357"/>
      <c r="R36" s="357">
        <f t="shared" si="0"/>
        <v>1548000</v>
      </c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</row>
    <row r="37" spans="1:33" s="325" customFormat="1" ht="15.75" outlineLevel="1">
      <c r="A37" s="320" t="s">
        <v>89</v>
      </c>
      <c r="B37" s="355" t="str">
        <f>'Personalst. Budget'!B40</f>
        <v>Herr Elemer MÁRTON </v>
      </c>
      <c r="C37" s="355" t="str">
        <f>'Personalst. Budget'!C40</f>
        <v>Masseur</v>
      </c>
      <c r="D37" s="355">
        <f>'Personalst. Budget'!D40</f>
        <v>0</v>
      </c>
      <c r="E37" s="356">
        <f>'Personalst. Budget'!$R40/173*'Personalst. Budget'!E40</f>
        <v>129000</v>
      </c>
      <c r="F37" s="356">
        <f>'Personalst. Budget'!$R40/173*'Personalst. Budget'!F40</f>
        <v>129000</v>
      </c>
      <c r="G37" s="356">
        <f>'Personalst. Budget'!$R40/173*'Personalst. Budget'!G40</f>
        <v>129000</v>
      </c>
      <c r="H37" s="356">
        <f>'Personalst. Budget'!$R40/173*'Personalst. Budget'!H40</f>
        <v>129000</v>
      </c>
      <c r="I37" s="356">
        <f>'Personalst. Budget'!$R40/173*'Personalst. Budget'!I40</f>
        <v>129000</v>
      </c>
      <c r="J37" s="356">
        <f>'Personalst. Budget'!$R40/173*'Personalst. Budget'!J40</f>
        <v>129000</v>
      </c>
      <c r="K37" s="356">
        <f>'Personalst. Budget'!$R40/173*'Personalst. Budget'!K40</f>
        <v>129000</v>
      </c>
      <c r="L37" s="356">
        <f>'Personalst. Budget'!$R40/173*'Personalst. Budget'!L40</f>
        <v>129000</v>
      </c>
      <c r="M37" s="356">
        <f>'Personalst. Budget'!$R40/173*'Personalst. Budget'!M40</f>
        <v>129000</v>
      </c>
      <c r="N37" s="356">
        <f>'Personalst. Budget'!$R40/173*'Personalst. Budget'!N40</f>
        <v>129000</v>
      </c>
      <c r="O37" s="356">
        <f>'Personalst. Budget'!$R40/173*'Personalst. Budget'!O40</f>
        <v>129000</v>
      </c>
      <c r="P37" s="356">
        <f>'Personalst. Budget'!$R40/173*'Personalst. Budget'!P40</f>
        <v>129000</v>
      </c>
      <c r="Q37" s="357"/>
      <c r="R37" s="357">
        <f t="shared" si="0"/>
        <v>1548000</v>
      </c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</row>
    <row r="38" spans="1:33" s="325" customFormat="1" ht="15.75" outlineLevel="1">
      <c r="A38" s="320" t="s">
        <v>89</v>
      </c>
      <c r="B38" s="355" t="str">
        <f>'Personalst. Budget'!B41</f>
        <v>Frau Gáborné SZABÓ</v>
      </c>
      <c r="C38" s="355" t="str">
        <f>'Personalst. Budget'!C41</f>
        <v>Masseurin</v>
      </c>
      <c r="D38" s="355">
        <f>'Personalst. Budget'!D41</f>
        <v>0</v>
      </c>
      <c r="E38" s="356">
        <f>'Personalst. Budget'!$R41/173*'Personalst. Budget'!E41</f>
        <v>129000</v>
      </c>
      <c r="F38" s="356">
        <f>'Personalst. Budget'!$R41/173*'Personalst. Budget'!F41</f>
        <v>129000</v>
      </c>
      <c r="G38" s="356">
        <f>'Personalst. Budget'!$R41/173*'Personalst. Budget'!G41</f>
        <v>129000</v>
      </c>
      <c r="H38" s="356">
        <f>'Personalst. Budget'!$R41/173*'Personalst. Budget'!H41</f>
        <v>129000</v>
      </c>
      <c r="I38" s="356">
        <f>'Personalst. Budget'!$R41/173*'Personalst. Budget'!I41</f>
        <v>129000</v>
      </c>
      <c r="J38" s="356">
        <f>'Personalst. Budget'!$R41/173*'Personalst. Budget'!J41</f>
        <v>129000</v>
      </c>
      <c r="K38" s="356">
        <f>'Personalst. Budget'!$R41/173*'Personalst. Budget'!K41</f>
        <v>129000</v>
      </c>
      <c r="L38" s="356">
        <f>'Personalst. Budget'!$R41/173*'Personalst. Budget'!L41</f>
        <v>129000</v>
      </c>
      <c r="M38" s="356">
        <f>'Personalst. Budget'!$R41/173*'Personalst. Budget'!M41</f>
        <v>129000</v>
      </c>
      <c r="N38" s="356">
        <f>'Personalst. Budget'!$R41/173*'Personalst. Budget'!N41</f>
        <v>129000</v>
      </c>
      <c r="O38" s="356">
        <f>'Personalst. Budget'!$R41/173*'Personalst. Budget'!O41</f>
        <v>129000</v>
      </c>
      <c r="P38" s="356">
        <f>'Personalst. Budget'!$R41/173*'Personalst. Budget'!P41</f>
        <v>129000</v>
      </c>
      <c r="Q38" s="357"/>
      <c r="R38" s="357">
        <f t="shared" si="0"/>
        <v>1548000</v>
      </c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</row>
    <row r="39" spans="1:33" s="325" customFormat="1" ht="15.75" outlineLevel="1">
      <c r="A39" s="320" t="s">
        <v>89</v>
      </c>
      <c r="B39" s="355" t="str">
        <f>'Personalst. Budget'!B42</f>
        <v>Frau Alexandra FARKAS</v>
      </c>
      <c r="C39" s="355" t="str">
        <f>'Personalst. Budget'!C42</f>
        <v>Masseurin</v>
      </c>
      <c r="D39" s="355">
        <f>'Personalst. Budget'!D42</f>
        <v>0</v>
      </c>
      <c r="E39" s="356">
        <f>'Personalst. Budget'!$R42/173*'Personalst. Budget'!E42</f>
        <v>129000</v>
      </c>
      <c r="F39" s="356">
        <f>'Personalst. Budget'!$R42/173*'Personalst. Budget'!F42</f>
        <v>129000</v>
      </c>
      <c r="G39" s="356">
        <f>'Personalst. Budget'!$R42/173*'Personalst. Budget'!G42</f>
        <v>129000</v>
      </c>
      <c r="H39" s="356">
        <f>'Personalst. Budget'!$R42/173*'Personalst. Budget'!H42</f>
        <v>129000</v>
      </c>
      <c r="I39" s="356">
        <f>'Personalst. Budget'!$R42/173*'Personalst. Budget'!I42</f>
        <v>129000</v>
      </c>
      <c r="J39" s="356">
        <f>'Personalst. Budget'!$R42/173*'Personalst. Budget'!J42</f>
        <v>129000</v>
      </c>
      <c r="K39" s="356">
        <f>'Personalst. Budget'!$R42/173*'Personalst. Budget'!K42</f>
        <v>129000</v>
      </c>
      <c r="L39" s="356">
        <f>'Personalst. Budget'!$R42/173*'Personalst. Budget'!L42</f>
        <v>129000</v>
      </c>
      <c r="M39" s="356">
        <f>'Personalst. Budget'!$R42/173*'Personalst. Budget'!M42</f>
        <v>129000</v>
      </c>
      <c r="N39" s="356">
        <f>'Personalst. Budget'!$R42/173*'Personalst. Budget'!N42</f>
        <v>129000</v>
      </c>
      <c r="O39" s="356">
        <f>'Personalst. Budget'!$R42/173*'Personalst. Budget'!O42</f>
        <v>129000</v>
      </c>
      <c r="P39" s="356">
        <f>'Personalst. Budget'!$R42/173*'Personalst. Budget'!P42</f>
        <v>129000</v>
      </c>
      <c r="Q39" s="357"/>
      <c r="R39" s="357">
        <f t="shared" si="0"/>
        <v>1548000</v>
      </c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</row>
    <row r="40" spans="1:33" s="325" customFormat="1" ht="15.75" outlineLevel="1">
      <c r="A40" s="320" t="s">
        <v>89</v>
      </c>
      <c r="B40" s="355" t="str">
        <f>'Personalst. Budget'!B43</f>
        <v>Frau Viktória ANTAL</v>
      </c>
      <c r="C40" s="355" t="str">
        <f>'Personalst. Budget'!C43</f>
        <v>Phisiotherapeutin</v>
      </c>
      <c r="D40" s="355">
        <f>'Personalst. Budget'!D43</f>
        <v>0</v>
      </c>
      <c r="E40" s="356">
        <f>'Personalst. Budget'!$R43/173*'Personalst. Budget'!E43</f>
        <v>0</v>
      </c>
      <c r="F40" s="356">
        <f>'Personalst. Budget'!$R43/173*'Personalst. Budget'!F43</f>
        <v>0</v>
      </c>
      <c r="G40" s="356">
        <f>'Personalst. Budget'!$R43/173*'Personalst. Budget'!G43</f>
        <v>0</v>
      </c>
      <c r="H40" s="356">
        <f>'Personalst. Budget'!$R43/173*'Personalst. Budget'!H43</f>
        <v>170000</v>
      </c>
      <c r="I40" s="356">
        <f>'Personalst. Budget'!$R43/173*'Personalst. Budget'!I43</f>
        <v>170000</v>
      </c>
      <c r="J40" s="356">
        <f>'Personalst. Budget'!$R43/173*'Personalst. Budget'!J43</f>
        <v>170000</v>
      </c>
      <c r="K40" s="356">
        <f>'Personalst. Budget'!$R43/173*'Personalst. Budget'!K43</f>
        <v>170000</v>
      </c>
      <c r="L40" s="356">
        <f>'Personalst. Budget'!$R43/173*'Personalst. Budget'!L43</f>
        <v>170000</v>
      </c>
      <c r="M40" s="356">
        <f>'Personalst. Budget'!$R43/173*'Personalst. Budget'!M43</f>
        <v>170000</v>
      </c>
      <c r="N40" s="356">
        <f>'Personalst. Budget'!$R43/173*'Personalst. Budget'!N43</f>
        <v>170000</v>
      </c>
      <c r="O40" s="356">
        <f>'Personalst. Budget'!$R43/173*'Personalst. Budget'!O43</f>
        <v>170000</v>
      </c>
      <c r="P40" s="356">
        <f>'Personalst. Budget'!$R43/173*'Personalst. Budget'!P43</f>
        <v>170000</v>
      </c>
      <c r="Q40" s="357"/>
      <c r="R40" s="357">
        <f t="shared" si="0"/>
        <v>1530000</v>
      </c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</row>
    <row r="41" spans="1:33" s="325" customFormat="1" ht="15.75" outlineLevel="1">
      <c r="A41" s="320" t="s">
        <v>89</v>
      </c>
      <c r="B41" s="355">
        <f>'Personalst. Budget'!B44</f>
        <v>0</v>
      </c>
      <c r="C41" s="355">
        <f>'Personalst. Budget'!C44</f>
        <v>0</v>
      </c>
      <c r="D41" s="355">
        <f>'Personalst. Budget'!D44</f>
        <v>0</v>
      </c>
      <c r="E41" s="356">
        <f>'Personalst. Budget'!$R44/173*'Personalst. Budget'!E44</f>
        <v>0</v>
      </c>
      <c r="F41" s="356">
        <f>'Personalst. Budget'!$R44/173*'Personalst. Budget'!F44</f>
        <v>0</v>
      </c>
      <c r="G41" s="356">
        <f>'Personalst. Budget'!$R44/173*'Personalst. Budget'!G44</f>
        <v>0</v>
      </c>
      <c r="H41" s="356">
        <f>'Personalst. Budget'!$R44/173*'Personalst. Budget'!H44</f>
        <v>0</v>
      </c>
      <c r="I41" s="356">
        <f>'Personalst. Budget'!$R44/173*'Personalst. Budget'!I44</f>
        <v>0</v>
      </c>
      <c r="J41" s="356">
        <f>'Personalst. Budget'!$R44/173*'Personalst. Budget'!J44</f>
        <v>0</v>
      </c>
      <c r="K41" s="356">
        <f>'Personalst. Budget'!$R44/173*'Personalst. Budget'!K44</f>
        <v>0</v>
      </c>
      <c r="L41" s="356">
        <f>'Personalst. Budget'!$R44/173*'Personalst. Budget'!L44</f>
        <v>0</v>
      </c>
      <c r="M41" s="356">
        <f>'Personalst. Budget'!$R44/173*'Personalst. Budget'!M44</f>
        <v>0</v>
      </c>
      <c r="N41" s="356">
        <f>'Personalst. Budget'!$R44/173*'Personalst. Budget'!N44</f>
        <v>0</v>
      </c>
      <c r="O41" s="356">
        <f>'Personalst. Budget'!$R44/173*'Personalst. Budget'!O44</f>
        <v>0</v>
      </c>
      <c r="P41" s="356">
        <f>'Personalst. Budget'!$R44/173*'Personalst. Budget'!P44</f>
        <v>0</v>
      </c>
      <c r="Q41" s="357"/>
      <c r="R41" s="357">
        <f t="shared" si="0"/>
        <v>0</v>
      </c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</row>
    <row r="42" spans="1:33" s="325" customFormat="1" ht="15.75" outlineLevel="1">
      <c r="A42" s="320" t="s">
        <v>89</v>
      </c>
      <c r="B42" s="355">
        <f>'Personalst. Budget'!B45</f>
        <v>0</v>
      </c>
      <c r="C42" s="355">
        <f>'Personalst. Budget'!C45</f>
        <v>0</v>
      </c>
      <c r="D42" s="355">
        <f>'Personalst. Budget'!D45</f>
        <v>0</v>
      </c>
      <c r="E42" s="356">
        <f>'Personalst. Budget'!$R45/173*'Personalst. Budget'!E45</f>
        <v>0</v>
      </c>
      <c r="F42" s="356">
        <f>'Personalst. Budget'!$R45/173*'Personalst. Budget'!F45</f>
        <v>0</v>
      </c>
      <c r="G42" s="356">
        <f>'Personalst. Budget'!$R45/173*'Personalst. Budget'!G45</f>
        <v>0</v>
      </c>
      <c r="H42" s="356">
        <f>'Personalst. Budget'!$R45/173*'Personalst. Budget'!H45</f>
        <v>0</v>
      </c>
      <c r="I42" s="356">
        <f>'Personalst. Budget'!$R45/173*'Personalst. Budget'!I45</f>
        <v>0</v>
      </c>
      <c r="J42" s="356">
        <f>'Personalst. Budget'!$R45/173*'Personalst. Budget'!J45</f>
        <v>0</v>
      </c>
      <c r="K42" s="356">
        <f>'Personalst. Budget'!$R45/173*'Personalst. Budget'!K45</f>
        <v>0</v>
      </c>
      <c r="L42" s="356">
        <f>'Personalst. Budget'!$R45/173*'Personalst. Budget'!L45</f>
        <v>0</v>
      </c>
      <c r="M42" s="356">
        <f>'Personalst. Budget'!$R45/173*'Personalst. Budget'!M45</f>
        <v>0</v>
      </c>
      <c r="N42" s="356">
        <f>'Personalst. Budget'!$R45/173*'Personalst. Budget'!N45</f>
        <v>0</v>
      </c>
      <c r="O42" s="356">
        <f>'Personalst. Budget'!$R45/173*'Personalst. Budget'!O45</f>
        <v>0</v>
      </c>
      <c r="P42" s="356">
        <f>'Personalst. Budget'!$R45/173*'Personalst. Budget'!P45</f>
        <v>0</v>
      </c>
      <c r="Q42" s="357"/>
      <c r="R42" s="357">
        <f t="shared" si="0"/>
        <v>0</v>
      </c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</row>
    <row r="43" spans="1:33" s="325" customFormat="1" ht="15.75" outlineLevel="1">
      <c r="A43" s="320" t="s">
        <v>89</v>
      </c>
      <c r="B43" s="355">
        <f>'Personalst. Budget'!B46</f>
        <v>0</v>
      </c>
      <c r="C43" s="355">
        <f>'Personalst. Budget'!C46</f>
        <v>0</v>
      </c>
      <c r="D43" s="355">
        <f>'Personalst. Budget'!D46</f>
        <v>0</v>
      </c>
      <c r="E43" s="356">
        <f>'Personalst. Budget'!$R46/173*'Personalst. Budget'!E46</f>
        <v>0</v>
      </c>
      <c r="F43" s="356">
        <f>'Personalst. Budget'!$R46/173*'Personalst. Budget'!F46</f>
        <v>0</v>
      </c>
      <c r="G43" s="356">
        <f>'Personalst. Budget'!$R46/173*'Personalst. Budget'!G46</f>
        <v>0</v>
      </c>
      <c r="H43" s="356">
        <f>'Personalst. Budget'!$R46/173*'Personalst. Budget'!H46</f>
        <v>0</v>
      </c>
      <c r="I43" s="356">
        <f>'Personalst. Budget'!$R46/173*'Personalst. Budget'!I46</f>
        <v>0</v>
      </c>
      <c r="J43" s="356">
        <f>'Personalst. Budget'!$R46/173*'Personalst. Budget'!J46</f>
        <v>0</v>
      </c>
      <c r="K43" s="356">
        <f>'Personalst. Budget'!$R46/173*'Personalst. Budget'!K46</f>
        <v>0</v>
      </c>
      <c r="L43" s="356">
        <f>'Personalst. Budget'!$R46/173*'Personalst. Budget'!L46</f>
        <v>0</v>
      </c>
      <c r="M43" s="356">
        <f>'Personalst. Budget'!$R46/173*'Personalst. Budget'!M46</f>
        <v>0</v>
      </c>
      <c r="N43" s="356">
        <f>'Personalst. Budget'!$R46/173*'Personalst. Budget'!N46</f>
        <v>0</v>
      </c>
      <c r="O43" s="356">
        <f>'Personalst. Budget'!$R46/173*'Personalst. Budget'!O46</f>
        <v>0</v>
      </c>
      <c r="P43" s="356">
        <f>'Personalst. Budget'!$R46/173*'Personalst. Budget'!P46</f>
        <v>0</v>
      </c>
      <c r="Q43" s="357"/>
      <c r="R43" s="357">
        <f t="shared" si="0"/>
        <v>0</v>
      </c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</row>
    <row r="44" spans="1:33" s="325" customFormat="1" ht="15.75" outlineLevel="1">
      <c r="A44" s="320" t="s">
        <v>89</v>
      </c>
      <c r="B44" s="355">
        <f>'Personalst. Budget'!B47</f>
        <v>0</v>
      </c>
      <c r="C44" s="355">
        <f>'Personalst. Budget'!C47</f>
        <v>0</v>
      </c>
      <c r="D44" s="355">
        <f>'Personalst. Budget'!D47</f>
        <v>0</v>
      </c>
      <c r="E44" s="356">
        <f>'Personalst. Budget'!$R47/173*'Personalst. Budget'!E47</f>
        <v>0</v>
      </c>
      <c r="F44" s="356">
        <f>'Personalst. Budget'!$R47/173*'Personalst. Budget'!F47</f>
        <v>0</v>
      </c>
      <c r="G44" s="356">
        <f>'Personalst. Budget'!$R47/173*'Personalst. Budget'!G47</f>
        <v>0</v>
      </c>
      <c r="H44" s="356">
        <f>'Personalst. Budget'!$R47/173*'Personalst. Budget'!H47</f>
        <v>0</v>
      </c>
      <c r="I44" s="356">
        <f>'Personalst. Budget'!$R47/173*'Personalst. Budget'!I47</f>
        <v>0</v>
      </c>
      <c r="J44" s="356">
        <f>'Personalst. Budget'!$R47/173*'Personalst. Budget'!J47</f>
        <v>0</v>
      </c>
      <c r="K44" s="356">
        <f>'Personalst. Budget'!$R47/173*'Personalst. Budget'!K47</f>
        <v>0</v>
      </c>
      <c r="L44" s="356">
        <f>'Personalst. Budget'!$R47/173*'Personalst. Budget'!L47</f>
        <v>0</v>
      </c>
      <c r="M44" s="356">
        <f>'Personalst. Budget'!$R47/173*'Personalst. Budget'!M47</f>
        <v>0</v>
      </c>
      <c r="N44" s="356">
        <f>'Personalst. Budget'!$R47/173*'Personalst. Budget'!N47</f>
        <v>0</v>
      </c>
      <c r="O44" s="356">
        <f>'Personalst. Budget'!$R47/173*'Personalst. Budget'!O47</f>
        <v>0</v>
      </c>
      <c r="P44" s="356">
        <f>'Personalst. Budget'!$R47/173*'Personalst. Budget'!P47</f>
        <v>0</v>
      </c>
      <c r="Q44" s="357"/>
      <c r="R44" s="357">
        <f t="shared" si="0"/>
        <v>0</v>
      </c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</row>
    <row r="45" spans="1:33" s="325" customFormat="1" ht="15.75" outlineLevel="1">
      <c r="A45" s="320" t="s">
        <v>89</v>
      </c>
      <c r="B45" s="355">
        <f>'Personalst. Budget'!B48</f>
        <v>0</v>
      </c>
      <c r="C45" s="355">
        <f>'Personalst. Budget'!C48</f>
        <v>0</v>
      </c>
      <c r="D45" s="355">
        <f>'Personalst. Budget'!D48</f>
        <v>0</v>
      </c>
      <c r="E45" s="356">
        <f>'Personalst. Budget'!$R48/173*'Personalst. Budget'!E48</f>
        <v>0</v>
      </c>
      <c r="F45" s="356">
        <f>'Personalst. Budget'!$R48/173*'Personalst. Budget'!F48</f>
        <v>0</v>
      </c>
      <c r="G45" s="356">
        <f>'Personalst. Budget'!$R48/173*'Personalst. Budget'!G48</f>
        <v>0</v>
      </c>
      <c r="H45" s="356">
        <f>'Personalst. Budget'!$R48/173*'Personalst. Budget'!H48</f>
        <v>0</v>
      </c>
      <c r="I45" s="356">
        <f>'Personalst. Budget'!$R48/173*'Personalst. Budget'!I48</f>
        <v>0</v>
      </c>
      <c r="J45" s="356">
        <f>'Personalst. Budget'!$R48/173*'Personalst. Budget'!J48</f>
        <v>0</v>
      </c>
      <c r="K45" s="356">
        <f>'Personalst. Budget'!$R48/173*'Personalst. Budget'!K48</f>
        <v>0</v>
      </c>
      <c r="L45" s="356">
        <f>'Personalst. Budget'!$R48/173*'Personalst. Budget'!L48</f>
        <v>0</v>
      </c>
      <c r="M45" s="356">
        <f>'Personalst. Budget'!$R48/173*'Personalst. Budget'!M48</f>
        <v>0</v>
      </c>
      <c r="N45" s="356">
        <f>'Personalst. Budget'!$R48/173*'Personalst. Budget'!N48</f>
        <v>0</v>
      </c>
      <c r="O45" s="356">
        <f>'Personalst. Budget'!$R48/173*'Personalst. Budget'!O48</f>
        <v>0</v>
      </c>
      <c r="P45" s="356">
        <f>'Personalst. Budget'!$R48/173*'Personalst. Budget'!P48</f>
        <v>0</v>
      </c>
      <c r="Q45" s="357"/>
      <c r="R45" s="357">
        <f t="shared" si="0"/>
        <v>0</v>
      </c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</row>
    <row r="46" spans="1:33" s="325" customFormat="1" ht="15.75" outlineLevel="1">
      <c r="A46" s="320" t="s">
        <v>89</v>
      </c>
      <c r="B46" s="355">
        <f>'Personalst. Budget'!B49</f>
        <v>0</v>
      </c>
      <c r="C46" s="355">
        <f>'Personalst. Budget'!C49</f>
        <v>0</v>
      </c>
      <c r="D46" s="355">
        <f>'Personalst. Budget'!D49</f>
        <v>0</v>
      </c>
      <c r="E46" s="356">
        <f>'Personalst. Budget'!$R49/173*'Personalst. Budget'!E49</f>
        <v>0</v>
      </c>
      <c r="F46" s="356">
        <f>'Personalst. Budget'!$R49/173*'Personalst. Budget'!F49</f>
        <v>0</v>
      </c>
      <c r="G46" s="356">
        <f>'Personalst. Budget'!$R49/173*'Personalst. Budget'!G49</f>
        <v>0</v>
      </c>
      <c r="H46" s="356">
        <f>'Personalst. Budget'!$R49/173*'Personalst. Budget'!H49</f>
        <v>0</v>
      </c>
      <c r="I46" s="356">
        <f>'Personalst. Budget'!$R49/173*'Personalst. Budget'!I49</f>
        <v>0</v>
      </c>
      <c r="J46" s="356">
        <f>'Personalst. Budget'!$R49/173*'Personalst. Budget'!J49</f>
        <v>0</v>
      </c>
      <c r="K46" s="356">
        <f>'Personalst. Budget'!$R49/173*'Personalst. Budget'!K49</f>
        <v>0</v>
      </c>
      <c r="L46" s="356">
        <f>'Personalst. Budget'!$R49/173*'Personalst. Budget'!L49</f>
        <v>0</v>
      </c>
      <c r="M46" s="356">
        <f>'Personalst. Budget'!$R49/173*'Personalst. Budget'!M49</f>
        <v>0</v>
      </c>
      <c r="N46" s="356">
        <f>'Personalst. Budget'!$R49/173*'Personalst. Budget'!N49</f>
        <v>0</v>
      </c>
      <c r="O46" s="356">
        <f>'Personalst. Budget'!$R49/173*'Personalst. Budget'!O49</f>
        <v>0</v>
      </c>
      <c r="P46" s="356">
        <f>'Personalst. Budget'!$R49/173*'Personalst. Budget'!P49</f>
        <v>0</v>
      </c>
      <c r="Q46" s="357"/>
      <c r="R46" s="357">
        <f t="shared" si="0"/>
        <v>0</v>
      </c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</row>
    <row r="47" spans="1:33" s="325" customFormat="1" ht="15.75" outlineLevel="1">
      <c r="A47" s="320" t="s">
        <v>89</v>
      </c>
      <c r="B47" s="355">
        <f>'Personalst. Budget'!B50</f>
        <v>0</v>
      </c>
      <c r="C47" s="355">
        <f>'Personalst. Budget'!C50</f>
        <v>0</v>
      </c>
      <c r="D47" s="355">
        <f>'Personalst. Budget'!D50</f>
        <v>0</v>
      </c>
      <c r="E47" s="356">
        <f>'Personalst. Budget'!$R50/173*'Personalst. Budget'!E50</f>
        <v>0</v>
      </c>
      <c r="F47" s="356">
        <f>'Personalst. Budget'!$R50/173*'Personalst. Budget'!F50</f>
        <v>0</v>
      </c>
      <c r="G47" s="356">
        <f>'Personalst. Budget'!$R50/173*'Personalst. Budget'!G50</f>
        <v>0</v>
      </c>
      <c r="H47" s="356">
        <f>'Personalst. Budget'!$R50/173*'Personalst. Budget'!H50</f>
        <v>0</v>
      </c>
      <c r="I47" s="356">
        <f>'Personalst. Budget'!$R50/173*'Personalst. Budget'!I50</f>
        <v>0</v>
      </c>
      <c r="J47" s="356">
        <f>'Personalst. Budget'!$R50/173*'Personalst. Budget'!J50</f>
        <v>0</v>
      </c>
      <c r="K47" s="356">
        <f>'Personalst. Budget'!$R50/173*'Personalst. Budget'!K50</f>
        <v>0</v>
      </c>
      <c r="L47" s="356">
        <f>'Personalst. Budget'!$R50/173*'Personalst. Budget'!L50</f>
        <v>0</v>
      </c>
      <c r="M47" s="356">
        <f>'Personalst. Budget'!$R50/173*'Personalst. Budget'!M50</f>
        <v>0</v>
      </c>
      <c r="N47" s="356">
        <f>'Personalst. Budget'!$R50/173*'Personalst. Budget'!N50</f>
        <v>0</v>
      </c>
      <c r="O47" s="356">
        <f>'Personalst. Budget'!$R50/173*'Personalst. Budget'!O50</f>
        <v>0</v>
      </c>
      <c r="P47" s="356">
        <f>'Personalst. Budget'!$R50/173*'Personalst. Budget'!P50</f>
        <v>0</v>
      </c>
      <c r="Q47" s="357"/>
      <c r="R47" s="357">
        <f t="shared" si="0"/>
        <v>0</v>
      </c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</row>
    <row r="48" spans="1:33" s="325" customFormat="1" ht="15.75" outlineLevel="1">
      <c r="A48" s="320" t="s">
        <v>89</v>
      </c>
      <c r="B48" s="355">
        <f>'Personalst. Budget'!B51</f>
        <v>0</v>
      </c>
      <c r="C48" s="355">
        <f>'Personalst. Budget'!C51</f>
        <v>0</v>
      </c>
      <c r="D48" s="355">
        <f>'Personalst. Budget'!D51</f>
        <v>0</v>
      </c>
      <c r="E48" s="356">
        <f>'Personalst. Budget'!$R51/173*'Personalst. Budget'!E51</f>
        <v>0</v>
      </c>
      <c r="F48" s="356">
        <f>'Personalst. Budget'!$R51/173*'Personalst. Budget'!F51</f>
        <v>0</v>
      </c>
      <c r="G48" s="356">
        <f>'Personalst. Budget'!$R51/173*'Personalst. Budget'!G51</f>
        <v>0</v>
      </c>
      <c r="H48" s="356">
        <f>'Personalst. Budget'!$R51/173*'Personalst. Budget'!H51</f>
        <v>0</v>
      </c>
      <c r="I48" s="356">
        <f>'Personalst. Budget'!$R51/173*'Personalst. Budget'!I51</f>
        <v>0</v>
      </c>
      <c r="J48" s="356">
        <f>'Personalst. Budget'!$R51/173*'Personalst. Budget'!J51</f>
        <v>0</v>
      </c>
      <c r="K48" s="356">
        <f>'Personalst. Budget'!$R51/173*'Personalst. Budget'!K51</f>
        <v>0</v>
      </c>
      <c r="L48" s="356">
        <f>'Personalst. Budget'!$R51/173*'Personalst. Budget'!L51</f>
        <v>0</v>
      </c>
      <c r="M48" s="356">
        <f>'Personalst. Budget'!$R51/173*'Personalst. Budget'!M51</f>
        <v>0</v>
      </c>
      <c r="N48" s="356">
        <f>'Personalst. Budget'!$R51/173*'Personalst. Budget'!N51</f>
        <v>0</v>
      </c>
      <c r="O48" s="356">
        <f>'Personalst. Budget'!$R51/173*'Personalst. Budget'!O51</f>
        <v>0</v>
      </c>
      <c r="P48" s="356">
        <f>'Personalst. Budget'!$R51/173*'Personalst. Budget'!P51</f>
        <v>0</v>
      </c>
      <c r="Q48" s="357"/>
      <c r="R48" s="357">
        <f t="shared" si="0"/>
        <v>0</v>
      </c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</row>
    <row r="49" spans="1:33" s="325" customFormat="1" ht="15.75" outlineLevel="1">
      <c r="A49" s="320" t="s">
        <v>89</v>
      </c>
      <c r="B49" s="358" t="s">
        <v>177</v>
      </c>
      <c r="C49" s="358"/>
      <c r="D49" s="359"/>
      <c r="E49" s="360">
        <f>'Personalst. Budget'!E53*'Personalst. Budget'!$R$53/173*1.5+'Personalst. Budget'!E54*'Personalst. Budget'!$R$54/173*1.5+'Personalst. Budget'!E55*'Personalst. Budget'!$R$55/173*1.5</f>
        <v>0</v>
      </c>
      <c r="F49" s="360">
        <f>'Personalst. Budget'!F53*'Personalst. Budget'!$R$53/173*1.5+'Personalst. Budget'!F54*'Personalst. Budget'!$R$54/173*1.5+'Personalst. Budget'!F55*'Personalst. Budget'!$R$55/173*1.5</f>
        <v>0</v>
      </c>
      <c r="G49" s="360">
        <f>'Personalst. Budget'!G53*'Personalst. Budget'!$R$53/173*1.5+'Personalst. Budget'!G54*'Personalst. Budget'!$R$54/173*1.5+'Personalst. Budget'!G55*'Personalst. Budget'!$R$55/173*1.5</f>
        <v>0</v>
      </c>
      <c r="H49" s="360">
        <f>'Personalst. Budget'!H53*'Personalst. Budget'!$R$53/173*1.5+'Personalst. Budget'!H54*'Personalst. Budget'!$R$54/173*1.5+'Personalst. Budget'!H55*'Personalst. Budget'!$R$55/173*1.5</f>
        <v>0</v>
      </c>
      <c r="I49" s="360">
        <f>'Personalst. Budget'!I53*'Personalst. Budget'!$R$53/173*1.5+'Personalst. Budget'!I54*'Personalst. Budget'!$R$54/173*1.5+'Personalst. Budget'!I55*'Personalst. Budget'!$R$55/173*1.5</f>
        <v>0</v>
      </c>
      <c r="J49" s="360">
        <f>'Personalst. Budget'!J53*'Personalst. Budget'!$R$53/173*1.5+'Personalst. Budget'!J54*'Personalst. Budget'!$R$54/173*1.5+'Personalst. Budget'!J55*'Personalst. Budget'!$R$55/173*1.5</f>
        <v>0</v>
      </c>
      <c r="K49" s="360">
        <f>('Personalst. Budget'!K53*'Personalst. Budget'!$R$53/173*1.5+'Personalst. Budget'!K54*'Personalst. Budget'!$R$54/173*1.5+'Personalst. Budget'!K55*'Personalst. Budget'!$R$55/173*1.5)*1.025</f>
        <v>0</v>
      </c>
      <c r="L49" s="360">
        <f>('Personalst. Budget'!L53*'Personalst. Budget'!$R$53/173*1.5+'Personalst. Budget'!L54*'Personalst. Budget'!$R$54/173*1.5+'Personalst. Budget'!L55*'Personalst. Budget'!$R$55/173*1.5)*1.025</f>
        <v>0</v>
      </c>
      <c r="M49" s="360">
        <f>('Personalst. Budget'!M53*'Personalst. Budget'!$R$53/173*1.5+'Personalst. Budget'!M54*'Personalst. Budget'!$R$54/173*1.5+'Personalst. Budget'!M55*'Personalst. Budget'!$R$55/173*1.5)*1.025</f>
        <v>0</v>
      </c>
      <c r="N49" s="360">
        <f>('Personalst. Budget'!N53*'Personalst. Budget'!$R$53/173*1.5+'Personalst. Budget'!N54*'Personalst. Budget'!$R$54/173*1.5+'Personalst. Budget'!N55*'Personalst. Budget'!$R$55/173*1.5)*1.025</f>
        <v>0</v>
      </c>
      <c r="O49" s="360">
        <f>('Personalst. Budget'!O53*'Personalst. Budget'!$R$53/173*1.5+'Personalst. Budget'!O54*'Personalst. Budget'!$R$54/173*1.5+'Personalst. Budget'!O55*'Personalst. Budget'!$R$55/173*1.5)*1.025</f>
        <v>0</v>
      </c>
      <c r="P49" s="360">
        <f>('Personalst. Budget'!P53*'Personalst. Budget'!$R$53/173*1.5+'Personalst. Budget'!P54*'Personalst. Budget'!$R$54/173*1.5+'Personalst. Budget'!P55*'Personalst. Budget'!$R$55/173*1.5)*1.025</f>
        <v>0</v>
      </c>
      <c r="Q49" s="361"/>
      <c r="R49" s="361">
        <f t="shared" si="0"/>
        <v>0</v>
      </c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</row>
    <row r="50" spans="1:33" s="332" customFormat="1" ht="15.75" customHeight="1">
      <c r="A50" s="553" t="s">
        <v>178</v>
      </c>
      <c r="B50" s="554"/>
      <c r="C50" s="554"/>
      <c r="D50" s="555"/>
      <c r="E50" s="330">
        <f aca="true" t="shared" si="2" ref="E50:P50">SUM(E27:E49)</f>
        <v>1677000</v>
      </c>
      <c r="F50" s="330">
        <f t="shared" si="2"/>
        <v>1677000</v>
      </c>
      <c r="G50" s="330">
        <f t="shared" si="2"/>
        <v>1677000</v>
      </c>
      <c r="H50" s="330">
        <f t="shared" si="2"/>
        <v>1847000</v>
      </c>
      <c r="I50" s="330">
        <f t="shared" si="2"/>
        <v>1847000</v>
      </c>
      <c r="J50" s="330">
        <f t="shared" si="2"/>
        <v>1847000</v>
      </c>
      <c r="K50" s="330">
        <f t="shared" si="2"/>
        <v>1847000</v>
      </c>
      <c r="L50" s="330">
        <f t="shared" si="2"/>
        <v>1847000</v>
      </c>
      <c r="M50" s="330">
        <f t="shared" si="2"/>
        <v>1847000</v>
      </c>
      <c r="N50" s="330">
        <f t="shared" si="2"/>
        <v>1847000</v>
      </c>
      <c r="O50" s="330">
        <f t="shared" si="2"/>
        <v>1847000</v>
      </c>
      <c r="P50" s="330">
        <f t="shared" si="2"/>
        <v>1847000</v>
      </c>
      <c r="Q50" s="330"/>
      <c r="R50" s="330">
        <f t="shared" si="0"/>
        <v>21654000</v>
      </c>
      <c r="S50" s="329"/>
      <c r="T50" s="322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</row>
    <row r="51" spans="1:33" s="325" customFormat="1" ht="15.75" outlineLevel="1">
      <c r="A51" s="320" t="s">
        <v>43</v>
      </c>
      <c r="B51" s="355" t="str">
        <f>'Personalst. Budget'!B84</f>
        <v>Herr Zoltan HORVATH</v>
      </c>
      <c r="C51" s="355" t="str">
        <f>'Personalst. Budget'!C84</f>
        <v>technischer Leiter</v>
      </c>
      <c r="D51" s="355">
        <f>'Personalst. Budget'!D58</f>
        <v>0</v>
      </c>
      <c r="E51" s="356">
        <f>'Personalst. Budget'!$R58/173*'Personalst. Budget'!E58</f>
        <v>110999.99999999999</v>
      </c>
      <c r="F51" s="356">
        <f>'Personalst. Budget'!$R58/173*'Personalst. Budget'!F58</f>
        <v>110999.99999999999</v>
      </c>
      <c r="G51" s="356">
        <f>'Personalst. Budget'!$R58/173*'Personalst. Budget'!G58</f>
        <v>110999.99999999999</v>
      </c>
      <c r="H51" s="356">
        <f>'Personalst. Budget'!$R58/173*'Personalst. Budget'!H58</f>
        <v>110999.99999999999</v>
      </c>
      <c r="I51" s="356">
        <f>'Personalst. Budget'!$R58/173*'Personalst. Budget'!I58</f>
        <v>110999.99999999999</v>
      </c>
      <c r="J51" s="356">
        <f>'Personalst. Budget'!$R58/173*'Personalst. Budget'!J58</f>
        <v>110999.99999999999</v>
      </c>
      <c r="K51" s="356">
        <f>'Personalst. Budget'!$R58/173*'Personalst. Budget'!K58</f>
        <v>110999.99999999999</v>
      </c>
      <c r="L51" s="356">
        <f>'Personalst. Budget'!$R58/173*'Personalst. Budget'!L58</f>
        <v>110999.99999999999</v>
      </c>
      <c r="M51" s="356">
        <f>'Personalst. Budget'!$R58/173*'Personalst. Budget'!M58</f>
        <v>110999.99999999999</v>
      </c>
      <c r="N51" s="356">
        <f>'Personalst. Budget'!$R58/173*'Personalst. Budget'!N58</f>
        <v>110999.99999999999</v>
      </c>
      <c r="O51" s="356">
        <f>'Personalst. Budget'!$R58/173*'Personalst. Budget'!O58</f>
        <v>110999.99999999999</v>
      </c>
      <c r="P51" s="356">
        <f>'Personalst. Budget'!$R58/173*'Personalst. Budget'!P58</f>
        <v>110999.99999999999</v>
      </c>
      <c r="Q51" s="357"/>
      <c r="R51" s="357">
        <f t="shared" si="0"/>
        <v>1331999.9999999998</v>
      </c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</row>
    <row r="52" spans="1:33" s="325" customFormat="1" ht="15.75" outlineLevel="1">
      <c r="A52" s="320" t="s">
        <v>43</v>
      </c>
      <c r="B52" s="355" t="str">
        <f>'Personalst. Budget'!B85</f>
        <v>Herr Laszlo SZAKAL</v>
      </c>
      <c r="C52" s="355" t="str">
        <f>'Personalst. Budget'!C85</f>
        <v>Techniker</v>
      </c>
      <c r="D52" s="355">
        <f>'Personalst. Budget'!D59</f>
        <v>0</v>
      </c>
      <c r="E52" s="356">
        <f>'Personalst. Budget'!$R59/173*'Personalst. Budget'!E59</f>
        <v>121000</v>
      </c>
      <c r="F52" s="356">
        <f>'Personalst. Budget'!$R59/173*'Personalst. Budget'!F59</f>
        <v>121000</v>
      </c>
      <c r="G52" s="356">
        <f>'Personalst. Budget'!$R59/173*'Personalst. Budget'!G59</f>
        <v>121000</v>
      </c>
      <c r="H52" s="356">
        <f>'Personalst. Budget'!$R59/173*'Personalst. Budget'!H59</f>
        <v>121000</v>
      </c>
      <c r="I52" s="356">
        <f>'Personalst. Budget'!$R59/173*'Personalst. Budget'!I59</f>
        <v>121000</v>
      </c>
      <c r="J52" s="356">
        <f>'Personalst. Budget'!$R59/173*'Personalst. Budget'!J59</f>
        <v>121000</v>
      </c>
      <c r="K52" s="356">
        <f>'Personalst. Budget'!$R59/173*'Personalst. Budget'!K59</f>
        <v>121000</v>
      </c>
      <c r="L52" s="356">
        <f>'Personalst. Budget'!$R59/173*'Personalst. Budget'!L59</f>
        <v>121000</v>
      </c>
      <c r="M52" s="356">
        <f>'Personalst. Budget'!$R59/173*'Personalst. Budget'!M59</f>
        <v>121000</v>
      </c>
      <c r="N52" s="356">
        <f>'Personalst. Budget'!$R59/173*'Personalst. Budget'!N59</f>
        <v>121000</v>
      </c>
      <c r="O52" s="356">
        <f>'Personalst. Budget'!$R59/173*'Personalst. Budget'!O59</f>
        <v>121000</v>
      </c>
      <c r="P52" s="356">
        <f>'Personalst. Budget'!$R59/173*'Personalst. Budget'!P59</f>
        <v>121000</v>
      </c>
      <c r="Q52" s="357"/>
      <c r="R52" s="357">
        <f t="shared" si="0"/>
        <v>1452000</v>
      </c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</row>
    <row r="53" spans="1:33" s="325" customFormat="1" ht="15.75" outlineLevel="1">
      <c r="A53" s="320" t="s">
        <v>43</v>
      </c>
      <c r="B53" s="355" t="str">
        <f>'Personalst. Budget'!B86</f>
        <v>Herr Zsolt SZIGETHY</v>
      </c>
      <c r="C53" s="355" t="str">
        <f>'Personalst. Budget'!C86</f>
        <v>Techniker</v>
      </c>
      <c r="D53" s="355">
        <f>'Personalst. Budget'!D60</f>
        <v>0</v>
      </c>
      <c r="E53" s="356">
        <f>'Personalst. Budget'!$R60/173*'Personalst. Budget'!E60</f>
        <v>110999.99999999999</v>
      </c>
      <c r="F53" s="356">
        <f>'Personalst. Budget'!$R60/173*'Personalst. Budget'!F60</f>
        <v>110999.99999999999</v>
      </c>
      <c r="G53" s="356">
        <f>'Personalst. Budget'!$R60/173*'Personalst. Budget'!G60</f>
        <v>110999.99999999999</v>
      </c>
      <c r="H53" s="356">
        <f>'Personalst. Budget'!$R60/173*'Personalst. Budget'!H60</f>
        <v>110999.99999999999</v>
      </c>
      <c r="I53" s="356">
        <f>'Personalst. Budget'!$R60/173*'Personalst. Budget'!I60</f>
        <v>110999.99999999999</v>
      </c>
      <c r="J53" s="356">
        <f>'Personalst. Budget'!$R60/173*'Personalst. Budget'!J60</f>
        <v>110999.99999999999</v>
      </c>
      <c r="K53" s="356">
        <f>'Personalst. Budget'!$R60/173*'Personalst. Budget'!K60</f>
        <v>110999.99999999999</v>
      </c>
      <c r="L53" s="356">
        <f>'Personalst. Budget'!$R60/173*'Personalst. Budget'!L60</f>
        <v>110999.99999999999</v>
      </c>
      <c r="M53" s="356">
        <f>'Personalst. Budget'!$R60/173*'Personalst. Budget'!M60</f>
        <v>110999.99999999999</v>
      </c>
      <c r="N53" s="356">
        <f>'Personalst. Budget'!$R60/173*'Personalst. Budget'!N60</f>
        <v>110999.99999999999</v>
      </c>
      <c r="O53" s="356">
        <f>'Personalst. Budget'!$R60/173*'Personalst. Budget'!O60</f>
        <v>110999.99999999999</v>
      </c>
      <c r="P53" s="356">
        <f>'Personalst. Budget'!$R60/173*'Personalst. Budget'!P60</f>
        <v>110999.99999999999</v>
      </c>
      <c r="Q53" s="357"/>
      <c r="R53" s="357">
        <f t="shared" si="0"/>
        <v>1331999.9999999998</v>
      </c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</row>
    <row r="54" spans="1:33" s="325" customFormat="1" ht="15.75" outlineLevel="1">
      <c r="A54" s="320" t="s">
        <v>43</v>
      </c>
      <c r="B54" s="355" t="str">
        <f>'Personalst. Budget'!B87</f>
        <v>Herr Gabor CSUKA</v>
      </c>
      <c r="C54" s="355" t="str">
        <f>'Personalst. Budget'!C87</f>
        <v>Techniker</v>
      </c>
      <c r="D54" s="355">
        <f>'Personalst. Budget'!D61</f>
        <v>0</v>
      </c>
      <c r="E54" s="356">
        <f>'Personalst. Budget'!$R61/173*'Personalst. Budget'!E61</f>
        <v>110999.99999999999</v>
      </c>
      <c r="F54" s="356">
        <f>'Personalst. Budget'!$R61/173*'Personalst. Budget'!F61</f>
        <v>110999.99999999999</v>
      </c>
      <c r="G54" s="356">
        <f>'Personalst. Budget'!$R61/173*'Personalst. Budget'!G61</f>
        <v>110999.99999999999</v>
      </c>
      <c r="H54" s="356">
        <f>'Personalst. Budget'!$R61/173*'Personalst. Budget'!H61</f>
        <v>110999.99999999999</v>
      </c>
      <c r="I54" s="356">
        <f>'Personalst. Budget'!$R61/173*'Personalst. Budget'!I61</f>
        <v>110999.99999999999</v>
      </c>
      <c r="J54" s="356">
        <f>'Personalst. Budget'!$R61/173*'Personalst. Budget'!J61</f>
        <v>110999.99999999999</v>
      </c>
      <c r="K54" s="356">
        <f>'Personalst. Budget'!$R61/173*'Personalst. Budget'!K61</f>
        <v>110999.99999999999</v>
      </c>
      <c r="L54" s="356">
        <f>'Personalst. Budget'!$R61/173*'Personalst. Budget'!L61</f>
        <v>110999.99999999999</v>
      </c>
      <c r="M54" s="356">
        <f>'Personalst. Budget'!$R61/173*'Personalst. Budget'!M61</f>
        <v>110999.99999999999</v>
      </c>
      <c r="N54" s="356">
        <f>'Personalst. Budget'!$R61/173*'Personalst. Budget'!N61</f>
        <v>110999.99999999999</v>
      </c>
      <c r="O54" s="356">
        <f>'Personalst. Budget'!$R61/173*'Personalst. Budget'!O61</f>
        <v>110999.99999999999</v>
      </c>
      <c r="P54" s="356">
        <f>'Personalst. Budget'!$R61/173*'Personalst. Budget'!P61</f>
        <v>110999.99999999999</v>
      </c>
      <c r="Q54" s="357"/>
      <c r="R54" s="357">
        <f t="shared" si="0"/>
        <v>1331999.9999999998</v>
      </c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</row>
    <row r="55" spans="1:33" s="325" customFormat="1" ht="15.75" outlineLevel="1">
      <c r="A55" s="320" t="s">
        <v>43</v>
      </c>
      <c r="B55" s="355" t="str">
        <f>'Personalst. Budget'!B88</f>
        <v>Herr Zoltan MOLNAR</v>
      </c>
      <c r="C55" s="355" t="str">
        <f>'Personalst. Budget'!C88</f>
        <v>Techniker</v>
      </c>
      <c r="D55" s="355">
        <f>'Personalst. Budget'!D62</f>
        <v>0</v>
      </c>
      <c r="E55" s="356">
        <f>'Personalst. Budget'!$R62/173*'Personalst. Budget'!E62</f>
        <v>110999.99999999999</v>
      </c>
      <c r="F55" s="356">
        <f>'Personalst. Budget'!$R62/173*'Personalst. Budget'!F62</f>
        <v>110999.99999999999</v>
      </c>
      <c r="G55" s="356">
        <f>'Personalst. Budget'!$R62/173*'Personalst. Budget'!G62</f>
        <v>110999.99999999999</v>
      </c>
      <c r="H55" s="356">
        <f>'Personalst. Budget'!$R62/173*'Personalst. Budget'!H62</f>
        <v>110999.99999999999</v>
      </c>
      <c r="I55" s="356">
        <f>'Personalst. Budget'!$R62/173*'Personalst. Budget'!I62</f>
        <v>110999.99999999999</v>
      </c>
      <c r="J55" s="356">
        <f>'Personalst. Budget'!$R62/173*'Personalst. Budget'!J62</f>
        <v>110999.99999999999</v>
      </c>
      <c r="K55" s="356">
        <f>'Personalst. Budget'!$R62/173*'Personalst. Budget'!K62</f>
        <v>110999.99999999999</v>
      </c>
      <c r="L55" s="356">
        <f>'Personalst. Budget'!$R62/173*'Personalst. Budget'!L62</f>
        <v>110999.99999999999</v>
      </c>
      <c r="M55" s="356">
        <f>'Personalst. Budget'!$R62/173*'Personalst. Budget'!M62</f>
        <v>110999.99999999999</v>
      </c>
      <c r="N55" s="356">
        <f>'Personalst. Budget'!$R62/173*'Personalst. Budget'!N62</f>
        <v>110999.99999999999</v>
      </c>
      <c r="O55" s="356">
        <f>'Personalst. Budget'!$R62/173*'Personalst. Budget'!O62</f>
        <v>110999.99999999999</v>
      </c>
      <c r="P55" s="356">
        <f>'Personalst. Budget'!$R62/173*'Personalst. Budget'!P62</f>
        <v>110999.99999999999</v>
      </c>
      <c r="Q55" s="357"/>
      <c r="R55" s="357">
        <f t="shared" si="0"/>
        <v>1331999.9999999998</v>
      </c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</row>
    <row r="56" spans="1:33" s="325" customFormat="1" ht="15.75" outlineLevel="1">
      <c r="A56" s="320" t="s">
        <v>43</v>
      </c>
      <c r="B56" s="355" t="str">
        <f>'Personalst. Budget'!B89</f>
        <v>Herr Gábor SZAKÁL</v>
      </c>
      <c r="C56" s="355" t="str">
        <f>'Personalst. Budget'!C89</f>
        <v>Techniker</v>
      </c>
      <c r="D56" s="355">
        <f>'Personalst. Budget'!D63</f>
        <v>0</v>
      </c>
      <c r="E56" s="356">
        <f>'Personalst. Budget'!$R63/173*'Personalst. Budget'!E63</f>
        <v>110999.99999999999</v>
      </c>
      <c r="F56" s="356">
        <f>'Personalst. Budget'!$R63/173*'Personalst. Budget'!F63</f>
        <v>110999.99999999999</v>
      </c>
      <c r="G56" s="356">
        <f>'Personalst. Budget'!$R63/173*'Personalst. Budget'!G63</f>
        <v>110999.99999999999</v>
      </c>
      <c r="H56" s="356">
        <f>'Personalst. Budget'!$R63/173*'Personalst. Budget'!H63</f>
        <v>0</v>
      </c>
      <c r="I56" s="356">
        <f>'Personalst. Budget'!$R63/173*'Personalst. Budget'!I63</f>
        <v>0</v>
      </c>
      <c r="J56" s="356">
        <f>'Personalst. Budget'!$R63/173*'Personalst. Budget'!J63</f>
        <v>0</v>
      </c>
      <c r="K56" s="356">
        <f>'Personalst. Budget'!$R63/173*'Personalst. Budget'!K63</f>
        <v>0</v>
      </c>
      <c r="L56" s="356">
        <f>'Personalst. Budget'!$R63/173*'Personalst. Budget'!L63</f>
        <v>0</v>
      </c>
      <c r="M56" s="356">
        <f>'Personalst. Budget'!$R63/173*'Personalst. Budget'!M63</f>
        <v>0</v>
      </c>
      <c r="N56" s="356">
        <f>'Personalst. Budget'!$R63/173*'Personalst. Budget'!N63</f>
        <v>0</v>
      </c>
      <c r="O56" s="356">
        <f>'Personalst. Budget'!$R63/173*'Personalst. Budget'!O63</f>
        <v>0</v>
      </c>
      <c r="P56" s="356">
        <f>'Personalst. Budget'!$R63/173*'Personalst. Budget'!P63</f>
        <v>0</v>
      </c>
      <c r="Q56" s="357"/>
      <c r="R56" s="357">
        <f t="shared" si="0"/>
        <v>332999.99999999994</v>
      </c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</row>
    <row r="57" spans="1:33" s="325" customFormat="1" ht="15.75" outlineLevel="1">
      <c r="A57" s="320" t="s">
        <v>43</v>
      </c>
      <c r="B57" s="355" t="str">
        <f>'Personalst. Budget'!B90</f>
        <v>Herr László MARTON</v>
      </c>
      <c r="C57" s="355" t="str">
        <f>'Personalst. Budget'!C90</f>
        <v>Techniker</v>
      </c>
      <c r="D57" s="355">
        <f>'Personalst. Budget'!D64</f>
        <v>0</v>
      </c>
      <c r="E57" s="356">
        <f>'Personalst. Budget'!$R64/173*'Personalst. Budget'!E64</f>
        <v>0</v>
      </c>
      <c r="F57" s="356">
        <f>'Personalst. Budget'!$R64/173*'Personalst. Budget'!F64</f>
        <v>0</v>
      </c>
      <c r="G57" s="356">
        <f>'Personalst. Budget'!$R64/173*'Personalst. Budget'!G64</f>
        <v>0</v>
      </c>
      <c r="H57" s="356">
        <f>'Personalst. Budget'!$R64/173*'Personalst. Budget'!H64</f>
        <v>0</v>
      </c>
      <c r="I57" s="356">
        <f>'Personalst. Budget'!$R64/173*'Personalst. Budget'!I64</f>
        <v>0</v>
      </c>
      <c r="J57" s="356">
        <f>'Personalst. Budget'!$R64/173*'Personalst. Budget'!J64</f>
        <v>0</v>
      </c>
      <c r="K57" s="356">
        <f>'Personalst. Budget'!$R64/173*'Personalst. Budget'!K64</f>
        <v>0</v>
      </c>
      <c r="L57" s="356">
        <f>'Personalst. Budget'!$R64/173*'Personalst. Budget'!L64</f>
        <v>0</v>
      </c>
      <c r="M57" s="356">
        <f>'Personalst. Budget'!$R64/173*'Personalst. Budget'!M64</f>
        <v>0</v>
      </c>
      <c r="N57" s="356">
        <f>'Personalst. Budget'!$R64/173*'Personalst. Budget'!N64</f>
        <v>0</v>
      </c>
      <c r="O57" s="356">
        <f>'Personalst. Budget'!$R64/173*'Personalst. Budget'!O64</f>
        <v>0</v>
      </c>
      <c r="P57" s="356">
        <f>'Personalst. Budget'!$R64/173*'Personalst. Budget'!P64</f>
        <v>0</v>
      </c>
      <c r="Q57" s="357"/>
      <c r="R57" s="357">
        <f t="shared" si="0"/>
        <v>0</v>
      </c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</row>
    <row r="58" spans="1:33" s="325" customFormat="1" ht="15.75" outlineLevel="1">
      <c r="A58" s="320" t="s">
        <v>43</v>
      </c>
      <c r="B58" s="355">
        <f>'Personalst. Budget'!B65</f>
        <v>0</v>
      </c>
      <c r="C58" s="355">
        <f>'Personalst. Budget'!C65</f>
        <v>0</v>
      </c>
      <c r="D58" s="355">
        <f>'Personalst. Budget'!D65</f>
        <v>0</v>
      </c>
      <c r="E58" s="356">
        <f>'Personalst. Budget'!$R65/173*'Personalst. Budget'!E65</f>
        <v>0</v>
      </c>
      <c r="F58" s="356">
        <f>'Personalst. Budget'!$R65/173*'Personalst. Budget'!F65</f>
        <v>0</v>
      </c>
      <c r="G58" s="356">
        <f>'Personalst. Budget'!$R65/173*'Personalst. Budget'!G65</f>
        <v>0</v>
      </c>
      <c r="H58" s="356">
        <f>'Personalst. Budget'!$R65/173*'Personalst. Budget'!H65</f>
        <v>0</v>
      </c>
      <c r="I58" s="356">
        <f>'Personalst. Budget'!$R65/173*'Personalst. Budget'!I65</f>
        <v>0</v>
      </c>
      <c r="J58" s="356">
        <f>'Personalst. Budget'!$R65/173*'Personalst. Budget'!J65</f>
        <v>0</v>
      </c>
      <c r="K58" s="356">
        <f>'Personalst. Budget'!$R65/173*'Personalst. Budget'!K65</f>
        <v>0</v>
      </c>
      <c r="L58" s="356">
        <f>'Personalst. Budget'!$R65/173*'Personalst. Budget'!L65</f>
        <v>0</v>
      </c>
      <c r="M58" s="356">
        <f>'Personalst. Budget'!$R65/173*'Personalst. Budget'!M65</f>
        <v>0</v>
      </c>
      <c r="N58" s="356">
        <f>'Personalst. Budget'!$R65/173*'Personalst. Budget'!N65</f>
        <v>0</v>
      </c>
      <c r="O58" s="356">
        <f>'Personalst. Budget'!$R65/173*'Personalst. Budget'!O65</f>
        <v>0</v>
      </c>
      <c r="P58" s="356">
        <f>'Personalst. Budget'!$R65/173*'Personalst. Budget'!P65</f>
        <v>0</v>
      </c>
      <c r="Q58" s="357"/>
      <c r="R58" s="357">
        <f t="shared" si="0"/>
        <v>0</v>
      </c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</row>
    <row r="59" spans="1:33" s="325" customFormat="1" ht="15.75" outlineLevel="1">
      <c r="A59" s="320" t="s">
        <v>43</v>
      </c>
      <c r="B59" s="355"/>
      <c r="C59" s="355">
        <f>'Personalst. Budget'!C66</f>
        <v>0</v>
      </c>
      <c r="D59" s="355">
        <f>'Personalst. Budget'!D66</f>
        <v>0</v>
      </c>
      <c r="E59" s="356">
        <f>'Personalst. Budget'!$R66/173*'Personalst. Budget'!E66</f>
        <v>0</v>
      </c>
      <c r="F59" s="356">
        <f>'Personalst. Budget'!$R66/173*'Personalst. Budget'!F66</f>
        <v>0</v>
      </c>
      <c r="G59" s="356">
        <f>'Personalst. Budget'!$R66/173*'Personalst. Budget'!G66</f>
        <v>0</v>
      </c>
      <c r="H59" s="356">
        <f>'Personalst. Budget'!$R66/173*'Personalst. Budget'!H66</f>
        <v>0</v>
      </c>
      <c r="I59" s="356">
        <f>'Personalst. Budget'!$R66/173*'Personalst. Budget'!I66</f>
        <v>0</v>
      </c>
      <c r="J59" s="356">
        <f>'Personalst. Budget'!$R66/173*'Personalst. Budget'!J66</f>
        <v>0</v>
      </c>
      <c r="K59" s="356">
        <f>'Personalst. Budget'!$R66/173*'Personalst. Budget'!K66</f>
        <v>0</v>
      </c>
      <c r="L59" s="356">
        <f>'Personalst. Budget'!$R66/173*'Personalst. Budget'!L66</f>
        <v>0</v>
      </c>
      <c r="M59" s="356">
        <f>'Personalst. Budget'!$R66/173*'Personalst. Budget'!M66</f>
        <v>0</v>
      </c>
      <c r="N59" s="356">
        <f>'Personalst. Budget'!$R66/173*'Personalst. Budget'!N66</f>
        <v>0</v>
      </c>
      <c r="O59" s="356">
        <f>'Personalst. Budget'!$R66/173*'Personalst. Budget'!O66</f>
        <v>0</v>
      </c>
      <c r="P59" s="356">
        <f>'Personalst. Budget'!$R66/173*'Personalst. Budget'!P66</f>
        <v>0</v>
      </c>
      <c r="Q59" s="357"/>
      <c r="R59" s="357">
        <f t="shared" si="0"/>
        <v>0</v>
      </c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</row>
    <row r="60" spans="1:33" s="325" customFormat="1" ht="15.75" outlineLevel="1">
      <c r="A60" s="320" t="s">
        <v>43</v>
      </c>
      <c r="B60" s="355"/>
      <c r="C60" s="355">
        <f>'Personalst. Budget'!C67</f>
        <v>0</v>
      </c>
      <c r="D60" s="355">
        <f>'Personalst. Budget'!D67</f>
        <v>0</v>
      </c>
      <c r="E60" s="356">
        <f>'Personalst. Budget'!$R67/173*'Personalst. Budget'!E67</f>
        <v>0</v>
      </c>
      <c r="F60" s="356">
        <f>'Personalst. Budget'!$R67/173*'Personalst. Budget'!F67</f>
        <v>0</v>
      </c>
      <c r="G60" s="356">
        <f>'Personalst. Budget'!$R67/173*'Personalst. Budget'!G67</f>
        <v>0</v>
      </c>
      <c r="H60" s="356">
        <f>'Personalst. Budget'!$R67/173*'Personalst. Budget'!H67</f>
        <v>0</v>
      </c>
      <c r="I60" s="356">
        <f>'Personalst. Budget'!$R67/173*'Personalst. Budget'!I67</f>
        <v>0</v>
      </c>
      <c r="J60" s="356">
        <f>'Personalst. Budget'!$R67/173*'Personalst. Budget'!J67</f>
        <v>0</v>
      </c>
      <c r="K60" s="356">
        <f>'Personalst. Budget'!$R67/173*'Personalst. Budget'!K67</f>
        <v>0</v>
      </c>
      <c r="L60" s="356">
        <f>'Personalst. Budget'!$R67/173*'Personalst. Budget'!L67</f>
        <v>0</v>
      </c>
      <c r="M60" s="356">
        <f>'Personalst. Budget'!$R67/173*'Personalst. Budget'!M67</f>
        <v>0</v>
      </c>
      <c r="N60" s="356">
        <f>'Personalst. Budget'!$R67/173*'Personalst. Budget'!N67</f>
        <v>0</v>
      </c>
      <c r="O60" s="356">
        <f>'Personalst. Budget'!$R67/173*'Personalst. Budget'!O67</f>
        <v>0</v>
      </c>
      <c r="P60" s="356">
        <f>'Personalst. Budget'!$R67/173*'Personalst. Budget'!P67</f>
        <v>0</v>
      </c>
      <c r="Q60" s="357"/>
      <c r="R60" s="357">
        <f t="shared" si="0"/>
        <v>0</v>
      </c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</row>
    <row r="61" spans="1:33" s="325" customFormat="1" ht="15.75" outlineLevel="1">
      <c r="A61" s="320" t="s">
        <v>43</v>
      </c>
      <c r="B61" s="355"/>
      <c r="C61" s="355">
        <f>'Personalst. Budget'!C68</f>
        <v>0</v>
      </c>
      <c r="D61" s="355">
        <f>'Personalst. Budget'!D68</f>
        <v>0</v>
      </c>
      <c r="E61" s="356">
        <f>'Personalst. Budget'!$R68/173*'Personalst. Budget'!E68</f>
        <v>0</v>
      </c>
      <c r="F61" s="356">
        <f>'Personalst. Budget'!$R68/173*'Personalst. Budget'!F68</f>
        <v>0</v>
      </c>
      <c r="G61" s="356">
        <f>'Personalst. Budget'!$R68/173*'Personalst. Budget'!G68</f>
        <v>0</v>
      </c>
      <c r="H61" s="356">
        <f>'Personalst. Budget'!$R68/173*'Personalst. Budget'!H68</f>
        <v>0</v>
      </c>
      <c r="I61" s="356">
        <f>'Personalst. Budget'!$R68/173*'Personalst. Budget'!I68</f>
        <v>0</v>
      </c>
      <c r="J61" s="356">
        <f>'Personalst. Budget'!$R68/173*'Personalst. Budget'!J68</f>
        <v>0</v>
      </c>
      <c r="K61" s="356">
        <f>'Personalst. Budget'!$R68/173*'Personalst. Budget'!K68</f>
        <v>0</v>
      </c>
      <c r="L61" s="356">
        <f>'Personalst. Budget'!$R68/173*'Personalst. Budget'!L68</f>
        <v>0</v>
      </c>
      <c r="M61" s="356">
        <f>'Personalst. Budget'!$R68/173*'Personalst. Budget'!M68</f>
        <v>0</v>
      </c>
      <c r="N61" s="356">
        <f>'Personalst. Budget'!$R68/173*'Personalst. Budget'!N68</f>
        <v>0</v>
      </c>
      <c r="O61" s="356">
        <f>'Personalst. Budget'!$R68/173*'Personalst. Budget'!O68</f>
        <v>0</v>
      </c>
      <c r="P61" s="356">
        <f>'Personalst. Budget'!$R68/173*'Personalst. Budget'!P68</f>
        <v>0</v>
      </c>
      <c r="Q61" s="357"/>
      <c r="R61" s="357">
        <f t="shared" si="0"/>
        <v>0</v>
      </c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</row>
    <row r="62" spans="1:33" s="325" customFormat="1" ht="15.75" outlineLevel="1">
      <c r="A62" s="320" t="s">
        <v>43</v>
      </c>
      <c r="B62" s="355"/>
      <c r="C62" s="355">
        <f>'Personalst. Budget'!C69</f>
        <v>0</v>
      </c>
      <c r="D62" s="355">
        <f>'Personalst. Budget'!D69</f>
        <v>0</v>
      </c>
      <c r="E62" s="356">
        <f>'Personalst. Budget'!$R69/173*'Personalst. Budget'!E69</f>
        <v>0</v>
      </c>
      <c r="F62" s="356">
        <f>'Personalst. Budget'!$R69/173*'Personalst. Budget'!F69</f>
        <v>0</v>
      </c>
      <c r="G62" s="356">
        <f>'Personalst. Budget'!$R69/173*'Personalst. Budget'!G69</f>
        <v>0</v>
      </c>
      <c r="H62" s="356">
        <f>'Personalst. Budget'!$R69/173*'Personalst. Budget'!H69</f>
        <v>0</v>
      </c>
      <c r="I62" s="356">
        <f>'Personalst. Budget'!$R69/173*'Personalst. Budget'!I69</f>
        <v>0</v>
      </c>
      <c r="J62" s="356">
        <f>'Personalst. Budget'!$R69/173*'Personalst. Budget'!J69</f>
        <v>0</v>
      </c>
      <c r="K62" s="356">
        <f>'Personalst. Budget'!$R69/173*'Personalst. Budget'!K69</f>
        <v>0</v>
      </c>
      <c r="L62" s="356">
        <f>'Personalst. Budget'!$R69/173*'Personalst. Budget'!L69</f>
        <v>0</v>
      </c>
      <c r="M62" s="356">
        <f>'Personalst. Budget'!$R69/173*'Personalst. Budget'!M69</f>
        <v>0</v>
      </c>
      <c r="N62" s="356">
        <f>'Personalst. Budget'!$R69/173*'Personalst. Budget'!N69</f>
        <v>0</v>
      </c>
      <c r="O62" s="356">
        <f>'Personalst. Budget'!$R69/173*'Personalst. Budget'!O69</f>
        <v>0</v>
      </c>
      <c r="P62" s="356">
        <f>'Personalst. Budget'!$R69/173*'Personalst. Budget'!P69</f>
        <v>0</v>
      </c>
      <c r="Q62" s="357"/>
      <c r="R62" s="357">
        <f t="shared" si="0"/>
        <v>0</v>
      </c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  <c r="AG62" s="322"/>
    </row>
    <row r="63" spans="1:33" s="325" customFormat="1" ht="15.75" outlineLevel="1">
      <c r="A63" s="320" t="s">
        <v>43</v>
      </c>
      <c r="B63" s="355"/>
      <c r="C63" s="355">
        <f>'Personalst. Budget'!C70</f>
        <v>0</v>
      </c>
      <c r="D63" s="355">
        <f>'Personalst. Budget'!D70</f>
        <v>0</v>
      </c>
      <c r="E63" s="356">
        <f>'Personalst. Budget'!$R70/173*'Personalst. Budget'!E70</f>
        <v>0</v>
      </c>
      <c r="F63" s="356">
        <f>'Personalst. Budget'!$R70/173*'Personalst. Budget'!F70</f>
        <v>0</v>
      </c>
      <c r="G63" s="356">
        <f>'Personalst. Budget'!$R70/173*'Personalst. Budget'!G70</f>
        <v>0</v>
      </c>
      <c r="H63" s="356">
        <f>'Personalst. Budget'!$R70/173*'Personalst. Budget'!H70</f>
        <v>0</v>
      </c>
      <c r="I63" s="356">
        <f>'Personalst. Budget'!$R70/173*'Personalst. Budget'!I70</f>
        <v>0</v>
      </c>
      <c r="J63" s="356">
        <f>'Personalst. Budget'!$R70/173*'Personalst. Budget'!J70</f>
        <v>0</v>
      </c>
      <c r="K63" s="356">
        <f>'Personalst. Budget'!$R70/173*'Personalst. Budget'!K70</f>
        <v>0</v>
      </c>
      <c r="L63" s="356">
        <f>'Personalst. Budget'!$R70/173*'Personalst. Budget'!L70</f>
        <v>0</v>
      </c>
      <c r="M63" s="356">
        <f>'Personalst. Budget'!$R70/173*'Personalst. Budget'!M70</f>
        <v>0</v>
      </c>
      <c r="N63" s="356">
        <f>'Personalst. Budget'!$R70/173*'Personalst. Budget'!N70</f>
        <v>0</v>
      </c>
      <c r="O63" s="356">
        <f>'Personalst. Budget'!$R70/173*'Personalst. Budget'!O70</f>
        <v>0</v>
      </c>
      <c r="P63" s="356">
        <f>'Personalst. Budget'!$R70/173*'Personalst. Budget'!P70</f>
        <v>0</v>
      </c>
      <c r="Q63" s="357"/>
      <c r="R63" s="357">
        <f t="shared" si="0"/>
        <v>0</v>
      </c>
      <c r="S63" s="322"/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2"/>
      <c r="AE63" s="322"/>
      <c r="AF63" s="322"/>
      <c r="AG63" s="322"/>
    </row>
    <row r="64" spans="1:33" s="325" customFormat="1" ht="15.75" outlineLevel="1">
      <c r="A64" s="320" t="s">
        <v>43</v>
      </c>
      <c r="B64" s="355"/>
      <c r="C64" s="355">
        <f>'Personalst. Budget'!C71</f>
        <v>0</v>
      </c>
      <c r="D64" s="355">
        <f>'Personalst. Budget'!D71</f>
        <v>0</v>
      </c>
      <c r="E64" s="356">
        <f>'Personalst. Budget'!$R71/173*'Personalst. Budget'!E71</f>
        <v>0</v>
      </c>
      <c r="F64" s="356">
        <f>'Personalst. Budget'!$R71/173*'Personalst. Budget'!F71</f>
        <v>0</v>
      </c>
      <c r="G64" s="356">
        <f>'Personalst. Budget'!$R71/173*'Personalst. Budget'!G71</f>
        <v>0</v>
      </c>
      <c r="H64" s="356">
        <f>'Personalst. Budget'!$R71/173*'Personalst. Budget'!H71</f>
        <v>0</v>
      </c>
      <c r="I64" s="356">
        <f>'Personalst. Budget'!$R71/173*'Personalst. Budget'!I71</f>
        <v>0</v>
      </c>
      <c r="J64" s="356">
        <f>'Personalst. Budget'!$R71/173*'Personalst. Budget'!J71</f>
        <v>0</v>
      </c>
      <c r="K64" s="356">
        <f>'Personalst. Budget'!$R71/173*'Personalst. Budget'!K71</f>
        <v>0</v>
      </c>
      <c r="L64" s="356">
        <f>'Personalst. Budget'!$R71/173*'Personalst. Budget'!L71</f>
        <v>0</v>
      </c>
      <c r="M64" s="356">
        <f>'Personalst. Budget'!$R71/173*'Personalst. Budget'!M71</f>
        <v>0</v>
      </c>
      <c r="N64" s="356">
        <f>'Personalst. Budget'!$R71/173*'Personalst. Budget'!N71</f>
        <v>0</v>
      </c>
      <c r="O64" s="356">
        <f>'Personalst. Budget'!$R71/173*'Personalst. Budget'!O71</f>
        <v>0</v>
      </c>
      <c r="P64" s="356">
        <f>'Personalst. Budget'!$R71/173*'Personalst. Budget'!P71</f>
        <v>0</v>
      </c>
      <c r="Q64" s="357"/>
      <c r="R64" s="357">
        <f t="shared" si="0"/>
        <v>0</v>
      </c>
      <c r="S64" s="322"/>
      <c r="T64" s="322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  <c r="AE64" s="322"/>
      <c r="AF64" s="322"/>
      <c r="AG64" s="322"/>
    </row>
    <row r="65" spans="1:33" s="325" customFormat="1" ht="15.75" outlineLevel="1">
      <c r="A65" s="320" t="s">
        <v>43</v>
      </c>
      <c r="B65" s="355">
        <f>'Personalst. Budget'!B72</f>
        <v>0</v>
      </c>
      <c r="C65" s="355">
        <f>'Personalst. Budget'!C72</f>
        <v>0</v>
      </c>
      <c r="D65" s="355">
        <f>'Personalst. Budget'!D72</f>
        <v>0</v>
      </c>
      <c r="E65" s="356">
        <f>'Personalst. Budget'!$R72/173*'Personalst. Budget'!E72</f>
        <v>0</v>
      </c>
      <c r="F65" s="356">
        <f>'Personalst. Budget'!$R72/173*'Personalst. Budget'!F72</f>
        <v>0</v>
      </c>
      <c r="G65" s="356">
        <f>'Personalst. Budget'!$R72/173*'Personalst. Budget'!G72</f>
        <v>0</v>
      </c>
      <c r="H65" s="356">
        <f>'Personalst. Budget'!$R72/173*'Personalst. Budget'!H72</f>
        <v>0</v>
      </c>
      <c r="I65" s="356">
        <f>'Personalst. Budget'!$R72/173*'Personalst. Budget'!I72</f>
        <v>0</v>
      </c>
      <c r="J65" s="356">
        <f>'Personalst. Budget'!$R72/173*'Personalst. Budget'!J72</f>
        <v>0</v>
      </c>
      <c r="K65" s="356">
        <f>'Personalst. Budget'!$R72/173*'Personalst. Budget'!K72</f>
        <v>0</v>
      </c>
      <c r="L65" s="356">
        <f>'Personalst. Budget'!$R72/173*'Personalst. Budget'!L72</f>
        <v>0</v>
      </c>
      <c r="M65" s="356">
        <f>'Personalst. Budget'!$R72/173*'Personalst. Budget'!M72</f>
        <v>0</v>
      </c>
      <c r="N65" s="356">
        <f>'Personalst. Budget'!$R72/173*'Personalst. Budget'!N72</f>
        <v>0</v>
      </c>
      <c r="O65" s="356">
        <f>'Personalst. Budget'!$R72/173*'Personalst. Budget'!O72</f>
        <v>0</v>
      </c>
      <c r="P65" s="356">
        <f>'Personalst. Budget'!$R72/173*'Personalst. Budget'!P72</f>
        <v>0</v>
      </c>
      <c r="Q65" s="357"/>
      <c r="R65" s="357">
        <f t="shared" si="0"/>
        <v>0</v>
      </c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</row>
    <row r="66" spans="1:33" s="325" customFormat="1" ht="15.75" outlineLevel="1">
      <c r="A66" s="320" t="s">
        <v>43</v>
      </c>
      <c r="B66" s="355">
        <f>'Personalst. Budget'!B73</f>
        <v>0</v>
      </c>
      <c r="C66" s="355">
        <f>'Personalst. Budget'!C73</f>
        <v>0</v>
      </c>
      <c r="D66" s="355">
        <f>'Personalst. Budget'!D73</f>
        <v>0</v>
      </c>
      <c r="E66" s="356">
        <f>'Personalst. Budget'!$R73/173*'Personalst. Budget'!E73</f>
        <v>0</v>
      </c>
      <c r="F66" s="356">
        <f>'Personalst. Budget'!$R73/173*'Personalst. Budget'!F73</f>
        <v>0</v>
      </c>
      <c r="G66" s="356">
        <f>'Personalst. Budget'!$R73/173*'Personalst. Budget'!G73</f>
        <v>0</v>
      </c>
      <c r="H66" s="356">
        <f>'Personalst. Budget'!$R73/173*'Personalst. Budget'!H73</f>
        <v>0</v>
      </c>
      <c r="I66" s="356">
        <f>'Personalst. Budget'!$R73/173*'Personalst. Budget'!I73</f>
        <v>0</v>
      </c>
      <c r="J66" s="356">
        <f>'Personalst. Budget'!$R73/173*'Personalst. Budget'!J73</f>
        <v>0</v>
      </c>
      <c r="K66" s="356">
        <f>'Personalst. Budget'!$R73/173*'Personalst. Budget'!K73</f>
        <v>0</v>
      </c>
      <c r="L66" s="356">
        <f>'Personalst. Budget'!$R73/173*'Personalst. Budget'!L73</f>
        <v>0</v>
      </c>
      <c r="M66" s="356">
        <f>'Personalst. Budget'!$R73/173*'Personalst. Budget'!M73</f>
        <v>0</v>
      </c>
      <c r="N66" s="356">
        <f>'Personalst. Budget'!$R73/173*'Personalst. Budget'!N73</f>
        <v>0</v>
      </c>
      <c r="O66" s="356">
        <f>'Personalst. Budget'!$R73/173*'Personalst. Budget'!O73</f>
        <v>0</v>
      </c>
      <c r="P66" s="356">
        <f>'Personalst. Budget'!$R73/173*'Personalst. Budget'!P73</f>
        <v>0</v>
      </c>
      <c r="Q66" s="357"/>
      <c r="R66" s="357">
        <f t="shared" si="0"/>
        <v>0</v>
      </c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  <c r="AF66" s="322"/>
      <c r="AG66" s="322"/>
    </row>
    <row r="67" spans="1:33" s="325" customFormat="1" ht="15.75" outlineLevel="1">
      <c r="A67" s="320" t="s">
        <v>43</v>
      </c>
      <c r="B67" s="355">
        <f>'Personalst. Budget'!B74</f>
        <v>0</v>
      </c>
      <c r="C67" s="355">
        <f>'Personalst. Budget'!C74</f>
        <v>0</v>
      </c>
      <c r="D67" s="355">
        <f>'Personalst. Budget'!D74</f>
        <v>0</v>
      </c>
      <c r="E67" s="356">
        <f>'Personalst. Budget'!$R74/173*'Personalst. Budget'!E74</f>
        <v>0</v>
      </c>
      <c r="F67" s="356">
        <f>'Personalst. Budget'!$R74/173*'Personalst. Budget'!F74</f>
        <v>0</v>
      </c>
      <c r="G67" s="356">
        <f>'Personalst. Budget'!$R74/173*'Personalst. Budget'!G74</f>
        <v>0</v>
      </c>
      <c r="H67" s="356">
        <f>'Personalst. Budget'!$R74/173*'Personalst. Budget'!H74</f>
        <v>0</v>
      </c>
      <c r="I67" s="356">
        <f>'Personalst. Budget'!$R74/173*'Personalst. Budget'!I74</f>
        <v>0</v>
      </c>
      <c r="J67" s="356">
        <f>'Personalst. Budget'!$R74/173*'Personalst. Budget'!J74</f>
        <v>0</v>
      </c>
      <c r="K67" s="356">
        <f>'Personalst. Budget'!$R74/173*'Personalst. Budget'!K74</f>
        <v>0</v>
      </c>
      <c r="L67" s="356">
        <f>'Personalst. Budget'!$R74/173*'Personalst. Budget'!L74</f>
        <v>0</v>
      </c>
      <c r="M67" s="356">
        <f>'Personalst. Budget'!$R74/173*'Personalst. Budget'!M74</f>
        <v>0</v>
      </c>
      <c r="N67" s="356">
        <f>'Personalst. Budget'!$R74/173*'Personalst. Budget'!N74</f>
        <v>0</v>
      </c>
      <c r="O67" s="356">
        <f>'Personalst. Budget'!$R74/173*'Personalst. Budget'!O74</f>
        <v>0</v>
      </c>
      <c r="P67" s="356">
        <f>'Personalst. Budget'!$R74/173*'Personalst. Budget'!P74</f>
        <v>0</v>
      </c>
      <c r="Q67" s="357"/>
      <c r="R67" s="357">
        <f t="shared" si="0"/>
        <v>0</v>
      </c>
      <c r="S67" s="322"/>
      <c r="T67" s="322"/>
      <c r="U67" s="322"/>
      <c r="V67" s="322"/>
      <c r="W67" s="322"/>
      <c r="X67" s="322"/>
      <c r="Y67" s="322"/>
      <c r="Z67" s="322"/>
      <c r="AA67" s="322"/>
      <c r="AB67" s="322"/>
      <c r="AC67" s="322"/>
      <c r="AD67" s="322"/>
      <c r="AE67" s="322"/>
      <c r="AF67" s="322"/>
      <c r="AG67" s="322"/>
    </row>
    <row r="68" spans="1:33" s="325" customFormat="1" ht="15.75" outlineLevel="1">
      <c r="A68" s="320" t="s">
        <v>43</v>
      </c>
      <c r="B68" s="355">
        <f>'Personalst. Budget'!B75</f>
        <v>0</v>
      </c>
      <c r="C68" s="355">
        <f>'Personalst. Budget'!C75</f>
        <v>0</v>
      </c>
      <c r="D68" s="355">
        <f>'Personalst. Budget'!D75</f>
        <v>0</v>
      </c>
      <c r="E68" s="356">
        <f>'Personalst. Budget'!$R75/173*'Personalst. Budget'!E75</f>
        <v>0</v>
      </c>
      <c r="F68" s="356">
        <f>'Personalst. Budget'!$R75/173*'Personalst. Budget'!F75</f>
        <v>0</v>
      </c>
      <c r="G68" s="356">
        <f>'Personalst. Budget'!$R75/173*'Personalst. Budget'!G75</f>
        <v>0</v>
      </c>
      <c r="H68" s="356">
        <f>'Personalst. Budget'!$R75/173*'Personalst. Budget'!H75</f>
        <v>0</v>
      </c>
      <c r="I68" s="356">
        <f>'Personalst. Budget'!$R75/173*'Personalst. Budget'!I75</f>
        <v>0</v>
      </c>
      <c r="J68" s="356">
        <f>'Personalst. Budget'!$R75/173*'Personalst. Budget'!J75</f>
        <v>0</v>
      </c>
      <c r="K68" s="356">
        <f>'Personalst. Budget'!$R75/173*'Personalst. Budget'!K75</f>
        <v>0</v>
      </c>
      <c r="L68" s="356">
        <f>'Personalst. Budget'!$R75/173*'Personalst. Budget'!L75</f>
        <v>0</v>
      </c>
      <c r="M68" s="356">
        <f>'Personalst. Budget'!$R75/173*'Personalst. Budget'!M75</f>
        <v>0</v>
      </c>
      <c r="N68" s="356">
        <f>'Personalst. Budget'!$R75/173*'Personalst. Budget'!N75</f>
        <v>0</v>
      </c>
      <c r="O68" s="356">
        <f>'Personalst. Budget'!$R75/173*'Personalst. Budget'!O75</f>
        <v>0</v>
      </c>
      <c r="P68" s="356">
        <f>'Personalst. Budget'!$R75/173*'Personalst. Budget'!P75</f>
        <v>0</v>
      </c>
      <c r="Q68" s="357"/>
      <c r="R68" s="357">
        <f t="shared" si="0"/>
        <v>0</v>
      </c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  <c r="AE68" s="322"/>
      <c r="AF68" s="322"/>
      <c r="AG68" s="322"/>
    </row>
    <row r="69" spans="1:33" s="325" customFormat="1" ht="15.75" outlineLevel="1">
      <c r="A69" s="320" t="s">
        <v>43</v>
      </c>
      <c r="B69" s="355">
        <f>'Personalst. Budget'!B76</f>
        <v>0</v>
      </c>
      <c r="C69" s="355">
        <f>'Personalst. Budget'!C76</f>
        <v>0</v>
      </c>
      <c r="D69" s="355">
        <f>'Personalst. Budget'!D76</f>
        <v>0</v>
      </c>
      <c r="E69" s="356">
        <f>'Personalst. Budget'!$R76/173*'Personalst. Budget'!E76</f>
        <v>0</v>
      </c>
      <c r="F69" s="356">
        <f>'Personalst. Budget'!$R76/173*'Personalst. Budget'!F76</f>
        <v>0</v>
      </c>
      <c r="G69" s="356">
        <f>'Personalst. Budget'!$R76/173*'Personalst. Budget'!G76</f>
        <v>0</v>
      </c>
      <c r="H69" s="356">
        <f>'Personalst. Budget'!$R76/173*'Personalst. Budget'!H76</f>
        <v>0</v>
      </c>
      <c r="I69" s="356">
        <f>'Personalst. Budget'!$R76/173*'Personalst. Budget'!I76</f>
        <v>0</v>
      </c>
      <c r="J69" s="356">
        <f>'Personalst. Budget'!$R76/173*'Personalst. Budget'!J76</f>
        <v>0</v>
      </c>
      <c r="K69" s="356">
        <f>'Personalst. Budget'!$R76/173*'Personalst. Budget'!K76</f>
        <v>0</v>
      </c>
      <c r="L69" s="356">
        <f>'Personalst. Budget'!$R76/173*'Personalst. Budget'!L76</f>
        <v>0</v>
      </c>
      <c r="M69" s="356">
        <f>'Personalst. Budget'!$R76/173*'Personalst. Budget'!M76</f>
        <v>0</v>
      </c>
      <c r="N69" s="356">
        <f>'Personalst. Budget'!$R76/173*'Personalst. Budget'!N76</f>
        <v>0</v>
      </c>
      <c r="O69" s="356">
        <f>'Personalst. Budget'!$R76/173*'Personalst. Budget'!O76</f>
        <v>0</v>
      </c>
      <c r="P69" s="356">
        <f>'Personalst. Budget'!$R76/173*'Personalst. Budget'!P76</f>
        <v>0</v>
      </c>
      <c r="Q69" s="357"/>
      <c r="R69" s="357">
        <f t="shared" si="0"/>
        <v>0</v>
      </c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  <c r="AE69" s="322"/>
      <c r="AF69" s="322"/>
      <c r="AG69" s="322"/>
    </row>
    <row r="70" spans="1:33" s="325" customFormat="1" ht="15.75" outlineLevel="1">
      <c r="A70" s="320" t="s">
        <v>43</v>
      </c>
      <c r="B70" s="355">
        <f>'Personalst. Budget'!B77</f>
        <v>0</v>
      </c>
      <c r="C70" s="355">
        <f>'Personalst. Budget'!C77</f>
        <v>0</v>
      </c>
      <c r="D70" s="355">
        <f>'Personalst. Budget'!D77</f>
        <v>0</v>
      </c>
      <c r="E70" s="356">
        <f>'Personalst. Budget'!$R77/173*'Personalst. Budget'!E77</f>
        <v>0</v>
      </c>
      <c r="F70" s="356">
        <f>'Personalst. Budget'!$R77/173*'Personalst. Budget'!F77</f>
        <v>0</v>
      </c>
      <c r="G70" s="356">
        <f>'Personalst. Budget'!$R77/173*'Personalst. Budget'!G77</f>
        <v>0</v>
      </c>
      <c r="H70" s="356">
        <f>'Personalst. Budget'!$R77/173*'Personalst. Budget'!H77</f>
        <v>0</v>
      </c>
      <c r="I70" s="356">
        <f>'Personalst. Budget'!$R77/173*'Personalst. Budget'!I77</f>
        <v>0</v>
      </c>
      <c r="J70" s="356">
        <f>'Personalst. Budget'!$R77/173*'Personalst. Budget'!J77</f>
        <v>0</v>
      </c>
      <c r="K70" s="356">
        <f>'Personalst. Budget'!$R77/173*'Personalst. Budget'!K77</f>
        <v>0</v>
      </c>
      <c r="L70" s="356">
        <f>'Personalst. Budget'!$R77/173*'Personalst. Budget'!L77</f>
        <v>0</v>
      </c>
      <c r="M70" s="356">
        <f>'Personalst. Budget'!$R77/173*'Personalst. Budget'!M77</f>
        <v>0</v>
      </c>
      <c r="N70" s="356">
        <f>'Personalst. Budget'!$R77/173*'Personalst. Budget'!N77</f>
        <v>0</v>
      </c>
      <c r="O70" s="356">
        <f>'Personalst. Budget'!$R77/173*'Personalst. Budget'!O77</f>
        <v>0</v>
      </c>
      <c r="P70" s="356">
        <f>'Personalst. Budget'!$R77/173*'Personalst. Budget'!P77</f>
        <v>0</v>
      </c>
      <c r="Q70" s="357"/>
      <c r="R70" s="357">
        <f t="shared" si="0"/>
        <v>0</v>
      </c>
      <c r="S70" s="322"/>
      <c r="T70" s="322"/>
      <c r="U70" s="322"/>
      <c r="V70" s="322"/>
      <c r="W70" s="322"/>
      <c r="X70" s="322"/>
      <c r="Y70" s="322"/>
      <c r="Z70" s="322"/>
      <c r="AA70" s="322"/>
      <c r="AB70" s="322"/>
      <c r="AC70" s="322"/>
      <c r="AD70" s="322"/>
      <c r="AE70" s="322"/>
      <c r="AF70" s="322"/>
      <c r="AG70" s="322"/>
    </row>
    <row r="71" spans="1:33" s="325" customFormat="1" ht="15.75" outlineLevel="1">
      <c r="A71" s="320" t="s">
        <v>43</v>
      </c>
      <c r="B71" s="355">
        <f>'Personalst. Budget'!B78</f>
        <v>0</v>
      </c>
      <c r="C71" s="355">
        <f>'Personalst. Budget'!C78</f>
        <v>0</v>
      </c>
      <c r="D71" s="355">
        <f>'Personalst. Budget'!D78</f>
        <v>0</v>
      </c>
      <c r="E71" s="356">
        <f>'Personalst. Budget'!$R78/173*'Personalst. Budget'!E78</f>
        <v>0</v>
      </c>
      <c r="F71" s="356">
        <f>'Personalst. Budget'!$R78/173*'Personalst. Budget'!F78</f>
        <v>0</v>
      </c>
      <c r="G71" s="356">
        <f>'Personalst. Budget'!$R78/173*'Personalst. Budget'!G78</f>
        <v>0</v>
      </c>
      <c r="H71" s="356">
        <f>'Personalst. Budget'!$R78/173*'Personalst. Budget'!H78</f>
        <v>0</v>
      </c>
      <c r="I71" s="356">
        <f>'Personalst. Budget'!$R78/173*'Personalst. Budget'!I78</f>
        <v>0</v>
      </c>
      <c r="J71" s="356">
        <f>'Personalst. Budget'!$R78/173*'Personalst. Budget'!J78</f>
        <v>0</v>
      </c>
      <c r="K71" s="356">
        <f>'Personalst. Budget'!$R78/173*'Personalst. Budget'!K78</f>
        <v>0</v>
      </c>
      <c r="L71" s="356">
        <f>'Personalst. Budget'!$R78/173*'Personalst. Budget'!L78</f>
        <v>0</v>
      </c>
      <c r="M71" s="356">
        <f>'Personalst. Budget'!$R78/173*'Personalst. Budget'!M78</f>
        <v>0</v>
      </c>
      <c r="N71" s="356">
        <f>'Personalst. Budget'!$R78/173*'Personalst. Budget'!N78</f>
        <v>0</v>
      </c>
      <c r="O71" s="356">
        <f>'Personalst. Budget'!$R78/173*'Personalst. Budget'!O78</f>
        <v>0</v>
      </c>
      <c r="P71" s="356">
        <f>'Personalst. Budget'!$R78/173*'Personalst. Budget'!P78</f>
        <v>0</v>
      </c>
      <c r="Q71" s="357"/>
      <c r="R71" s="357">
        <f aca="true" t="shared" si="3" ref="R71:R100">SUM(E71:Q71)</f>
        <v>0</v>
      </c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</row>
    <row r="72" spans="1:33" s="325" customFormat="1" ht="15.75" outlineLevel="1">
      <c r="A72" s="320" t="s">
        <v>43</v>
      </c>
      <c r="B72" s="358" t="s">
        <v>179</v>
      </c>
      <c r="C72" s="358"/>
      <c r="D72" s="359"/>
      <c r="E72" s="360">
        <f>'Personalst. Budget'!E79*'Personalst. Budget'!$R$79/173*1.5+'Personalst. Budget'!E80*'Personalst. Budget'!$R$80/173*1.5+'Personalst. Budget'!E81*'Personalst. Budget'!$R$81/173*1.5</f>
        <v>0</v>
      </c>
      <c r="F72" s="360">
        <f>'Personalst. Budget'!F79*'Personalst. Budget'!$R$79/173*1.5+'Personalst. Budget'!F80*'Personalst. Budget'!$R$80/173*1.5+'Personalst. Budget'!F81*'Personalst. Budget'!$R$81/173*1.5</f>
        <v>0</v>
      </c>
      <c r="G72" s="360">
        <f>'Personalst. Budget'!G79*'Personalst. Budget'!$R$79/173*1.5+'Personalst. Budget'!G80*'Personalst. Budget'!$R$80/173*1.5+'Personalst. Budget'!G81*'Personalst. Budget'!$R$81/173*1.5</f>
        <v>0</v>
      </c>
      <c r="H72" s="360">
        <f>'Personalst. Budget'!H79*'Personalst. Budget'!$R$79/173*1.5+'Personalst. Budget'!H80*'Personalst. Budget'!$R$80/173*1.5+'Personalst. Budget'!H81*'Personalst. Budget'!$R$81/173*1.5</f>
        <v>0</v>
      </c>
      <c r="I72" s="360">
        <f>'Personalst. Budget'!I79*'Personalst. Budget'!$R$79/173*1.5+'Personalst. Budget'!I80*'Personalst. Budget'!$R$80/173*1.5+'Personalst. Budget'!I81*'Personalst. Budget'!$R$81/173*1.5</f>
        <v>0</v>
      </c>
      <c r="J72" s="360">
        <f>'Personalst. Budget'!J79*'Personalst. Budget'!$R$79/173*1.5+'Personalst. Budget'!J80*'Personalst. Budget'!$R$80/173*1.5+'Personalst. Budget'!J81*'Personalst. Budget'!$R$81/173*1.5</f>
        <v>0</v>
      </c>
      <c r="K72" s="360">
        <f>('Personalst. Budget'!K79*'Personalst. Budget'!$R$79/173*1.5+'Personalst. Budget'!K80*'Personalst. Budget'!$R$80/173*1.5+'Personalst. Budget'!K81*'Personalst. Budget'!$R$81/173*1.5)*1.025</f>
        <v>0</v>
      </c>
      <c r="L72" s="360">
        <f>('Personalst. Budget'!L79*'Personalst. Budget'!$R$79/173*1.5+'Personalst. Budget'!L80*'Personalst. Budget'!$R$80/173*1.5+'Personalst. Budget'!L81*'Personalst. Budget'!$R$81/173*1.5)*1.025</f>
        <v>0</v>
      </c>
      <c r="M72" s="360">
        <f>('Personalst. Budget'!M79*'Personalst. Budget'!$R$79/173*1.5+'Personalst. Budget'!M80*'Personalst. Budget'!$R$80/173*1.5+'Personalst. Budget'!M81*'Personalst. Budget'!$R$81/173*1.5)*1.025</f>
        <v>0</v>
      </c>
      <c r="N72" s="360">
        <f>('Personalst. Budget'!N79*'Personalst. Budget'!$R$79/173*1.5+'Personalst. Budget'!N80*'Personalst. Budget'!$R$80/173*1.5+'Personalst. Budget'!N81*'Personalst. Budget'!$R$81/173*1.5)*1.025</f>
        <v>0</v>
      </c>
      <c r="O72" s="360">
        <f>('Personalst. Budget'!O79*'Personalst. Budget'!$R$79/173*1.5+'Personalst. Budget'!O80*'Personalst. Budget'!$R$80/173*1.5+'Personalst. Budget'!O81*'Personalst. Budget'!$R$81/173*1.5)*1.025</f>
        <v>0</v>
      </c>
      <c r="P72" s="360">
        <f>('Personalst. Budget'!P79*'Personalst. Budget'!$R$79/173*1.5+'Personalst. Budget'!P80*'Personalst. Budget'!$R$80/173*1.5+'Personalst. Budget'!P81*'Personalst. Budget'!$R$81/173*1.5)*1.025</f>
        <v>0</v>
      </c>
      <c r="Q72" s="361"/>
      <c r="R72" s="361">
        <f t="shared" si="3"/>
        <v>0</v>
      </c>
      <c r="S72" s="322"/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  <c r="AE72" s="322"/>
      <c r="AF72" s="322"/>
      <c r="AG72" s="322"/>
    </row>
    <row r="73" spans="1:33" s="332" customFormat="1" ht="15.75" customHeight="1">
      <c r="A73" s="553" t="s">
        <v>180</v>
      </c>
      <c r="B73" s="554"/>
      <c r="C73" s="554"/>
      <c r="D73" s="555"/>
      <c r="E73" s="330">
        <f aca="true" t="shared" si="4" ref="E73:P73">SUM(E51:E71)</f>
        <v>676000</v>
      </c>
      <c r="F73" s="330">
        <f t="shared" si="4"/>
        <v>676000</v>
      </c>
      <c r="G73" s="330">
        <f t="shared" si="4"/>
        <v>676000</v>
      </c>
      <c r="H73" s="330">
        <f t="shared" si="4"/>
        <v>565000</v>
      </c>
      <c r="I73" s="330">
        <f t="shared" si="4"/>
        <v>565000</v>
      </c>
      <c r="J73" s="330">
        <f t="shared" si="4"/>
        <v>565000</v>
      </c>
      <c r="K73" s="330">
        <f t="shared" si="4"/>
        <v>565000</v>
      </c>
      <c r="L73" s="330">
        <f t="shared" si="4"/>
        <v>565000</v>
      </c>
      <c r="M73" s="330">
        <f t="shared" si="4"/>
        <v>565000</v>
      </c>
      <c r="N73" s="330">
        <f t="shared" si="4"/>
        <v>565000</v>
      </c>
      <c r="O73" s="330">
        <f t="shared" si="4"/>
        <v>565000</v>
      </c>
      <c r="P73" s="330">
        <f t="shared" si="4"/>
        <v>565000</v>
      </c>
      <c r="Q73" s="330"/>
      <c r="R73" s="330">
        <f t="shared" si="3"/>
        <v>7113000</v>
      </c>
      <c r="S73" s="329"/>
      <c r="T73" s="329"/>
      <c r="U73" s="329"/>
      <c r="V73" s="329"/>
      <c r="W73" s="329"/>
      <c r="X73" s="329"/>
      <c r="Y73" s="329"/>
      <c r="Z73" s="329"/>
      <c r="AA73" s="329"/>
      <c r="AB73" s="329"/>
      <c r="AC73" s="329"/>
      <c r="AD73" s="329"/>
      <c r="AE73" s="329"/>
      <c r="AF73" s="329"/>
      <c r="AG73" s="329"/>
    </row>
    <row r="74" spans="1:33" s="325" customFormat="1" ht="15.75" outlineLevel="1">
      <c r="A74" s="320" t="s">
        <v>90</v>
      </c>
      <c r="B74" s="355" t="e">
        <f>'Personalst. Budget'!#REF!</f>
        <v>#REF!</v>
      </c>
      <c r="C74" s="355" t="e">
        <f>'Personalst. Budget'!#REF!</f>
        <v>#REF!</v>
      </c>
      <c r="D74" s="355">
        <f>'Personalst. Budget'!D84</f>
        <v>0</v>
      </c>
      <c r="E74" s="356">
        <f>'Personalst. Budget'!$R84/173*'Personalst. Budget'!E84</f>
        <v>264400</v>
      </c>
      <c r="F74" s="356">
        <f>'Personalst. Budget'!$R84/173*'Personalst. Budget'!F84</f>
        <v>264400</v>
      </c>
      <c r="G74" s="356">
        <f>'Personalst. Budget'!$R84/173*'Personalst. Budget'!G84</f>
        <v>264400</v>
      </c>
      <c r="H74" s="356">
        <f>'Personalst. Budget'!$R84/173*'Personalst. Budget'!H84</f>
        <v>0</v>
      </c>
      <c r="I74" s="356">
        <f>'Personalst. Budget'!$R84/173*'Personalst. Budget'!I84</f>
        <v>0</v>
      </c>
      <c r="J74" s="356">
        <f>'Personalst. Budget'!$R84/173*'Personalst. Budget'!J84</f>
        <v>0</v>
      </c>
      <c r="K74" s="356">
        <f>'Personalst. Budget'!$R84/173*'Personalst. Budget'!K84</f>
        <v>0</v>
      </c>
      <c r="L74" s="356">
        <f>'Personalst. Budget'!$R84/173*'Personalst. Budget'!L84</f>
        <v>0</v>
      </c>
      <c r="M74" s="356">
        <f>'Personalst. Budget'!$R84/173*'Personalst. Budget'!M84</f>
        <v>0</v>
      </c>
      <c r="N74" s="356">
        <f>'Personalst. Budget'!$R84/173*'Personalst. Budget'!N84</f>
        <v>0</v>
      </c>
      <c r="O74" s="356">
        <f>'Personalst. Budget'!$R84/173*'Personalst. Budget'!O84</f>
        <v>0</v>
      </c>
      <c r="P74" s="356">
        <f>'Personalst. Budget'!$R84/173*'Personalst. Budget'!P84</f>
        <v>0</v>
      </c>
      <c r="Q74" s="357"/>
      <c r="R74" s="357">
        <f t="shared" si="3"/>
        <v>793200</v>
      </c>
      <c r="S74" s="322"/>
      <c r="T74" s="322"/>
      <c r="U74" s="322"/>
      <c r="V74" s="322"/>
      <c r="W74" s="322"/>
      <c r="X74" s="322"/>
      <c r="Y74" s="322"/>
      <c r="Z74" s="322"/>
      <c r="AA74" s="322"/>
      <c r="AB74" s="322"/>
      <c r="AC74" s="322"/>
      <c r="AD74" s="322"/>
      <c r="AE74" s="322"/>
      <c r="AF74" s="322"/>
      <c r="AG74" s="322"/>
    </row>
    <row r="75" spans="1:33" s="325" customFormat="1" ht="15.75" outlineLevel="1">
      <c r="A75" s="320" t="s">
        <v>90</v>
      </c>
      <c r="B75" s="355" t="e">
        <f>'Personalst. Budget'!#REF!</f>
        <v>#REF!</v>
      </c>
      <c r="C75" s="355" t="e">
        <f>'Personalst. Budget'!#REF!</f>
        <v>#REF!</v>
      </c>
      <c r="D75" s="355">
        <f>'Personalst. Budget'!D85</f>
        <v>0</v>
      </c>
      <c r="E75" s="356">
        <f>'Personalst. Budget'!$R85/173*'Personalst. Budget'!E85</f>
        <v>129000</v>
      </c>
      <c r="F75" s="356">
        <f>'Personalst. Budget'!$R85/173*'Personalst. Budget'!F85</f>
        <v>129000</v>
      </c>
      <c r="G75" s="356">
        <f>'Personalst. Budget'!$R85/173*'Personalst. Budget'!G85</f>
        <v>129000</v>
      </c>
      <c r="H75" s="356">
        <f>'Personalst. Budget'!$R85/173*'Personalst. Budget'!H85</f>
        <v>129000</v>
      </c>
      <c r="I75" s="356">
        <f>'Personalst. Budget'!$R85/173*'Personalst. Budget'!I85</f>
        <v>129000</v>
      </c>
      <c r="J75" s="356">
        <f>'Personalst. Budget'!$R85/173*'Personalst. Budget'!J85</f>
        <v>129000</v>
      </c>
      <c r="K75" s="356">
        <f>'Personalst. Budget'!$R85/173*'Personalst. Budget'!K85</f>
        <v>129000</v>
      </c>
      <c r="L75" s="356">
        <f>'Personalst. Budget'!$R85/173*'Personalst. Budget'!L85</f>
        <v>129000</v>
      </c>
      <c r="M75" s="356">
        <f>'Personalst. Budget'!$R85/173*'Personalst. Budget'!M85</f>
        <v>129000</v>
      </c>
      <c r="N75" s="356">
        <f>'Personalst. Budget'!$R85/173*'Personalst. Budget'!N85</f>
        <v>129000</v>
      </c>
      <c r="O75" s="356">
        <f>'Personalst. Budget'!$R85/173*'Personalst. Budget'!O85</f>
        <v>129000</v>
      </c>
      <c r="P75" s="356">
        <f>'Personalst. Budget'!$R85/173*'Personalst. Budget'!P85</f>
        <v>129000</v>
      </c>
      <c r="Q75" s="357"/>
      <c r="R75" s="357">
        <f t="shared" si="3"/>
        <v>1548000</v>
      </c>
      <c r="S75" s="322"/>
      <c r="T75" s="322"/>
      <c r="U75" s="322"/>
      <c r="V75" s="322"/>
      <c r="W75" s="322"/>
      <c r="X75" s="322"/>
      <c r="Y75" s="322"/>
      <c r="Z75" s="322"/>
      <c r="AA75" s="322"/>
      <c r="AB75" s="322"/>
      <c r="AC75" s="322"/>
      <c r="AD75" s="322"/>
      <c r="AE75" s="322"/>
      <c r="AF75" s="322"/>
      <c r="AG75" s="322"/>
    </row>
    <row r="76" spans="1:33" s="325" customFormat="1" ht="15.75" outlineLevel="1">
      <c r="A76" s="320" t="s">
        <v>90</v>
      </c>
      <c r="B76" s="355" t="e">
        <f>'Personalst. Budget'!#REF!</f>
        <v>#REF!</v>
      </c>
      <c r="C76" s="355" t="e">
        <f>'Personalst. Budget'!#REF!</f>
        <v>#REF!</v>
      </c>
      <c r="D76" s="355">
        <f>'Personalst. Budget'!D86</f>
        <v>0</v>
      </c>
      <c r="E76" s="356">
        <f>'Personalst. Budget'!$R86/173*'Personalst. Budget'!E86</f>
        <v>129000</v>
      </c>
      <c r="F76" s="356">
        <f>'Personalst. Budget'!$R86/173*'Personalst. Budget'!F86</f>
        <v>129000</v>
      </c>
      <c r="G76" s="356">
        <f>'Personalst. Budget'!$R86/173*'Personalst. Budget'!G86</f>
        <v>129000</v>
      </c>
      <c r="H76" s="356">
        <f>'Personalst. Budget'!$R86/173*'Personalst. Budget'!H86</f>
        <v>129000</v>
      </c>
      <c r="I76" s="356">
        <f>'Personalst. Budget'!$R86/173*'Personalst. Budget'!I86</f>
        <v>129000</v>
      </c>
      <c r="J76" s="356">
        <f>'Personalst. Budget'!$R86/173*'Personalst. Budget'!J86</f>
        <v>129000</v>
      </c>
      <c r="K76" s="356">
        <f>'Personalst. Budget'!$R86/173*'Personalst. Budget'!K86</f>
        <v>129000</v>
      </c>
      <c r="L76" s="356">
        <f>'Personalst. Budget'!$R86/173*'Personalst. Budget'!L86</f>
        <v>129000</v>
      </c>
      <c r="M76" s="356">
        <f>'Personalst. Budget'!$R86/173*'Personalst. Budget'!M86</f>
        <v>129000</v>
      </c>
      <c r="N76" s="356">
        <f>'Personalst. Budget'!$R86/173*'Personalst. Budget'!N86</f>
        <v>129000</v>
      </c>
      <c r="O76" s="356">
        <f>'Personalst. Budget'!$R86/173*'Personalst. Budget'!O86</f>
        <v>129000</v>
      </c>
      <c r="P76" s="356">
        <f>'Personalst. Budget'!$R86/173*'Personalst. Budget'!P86</f>
        <v>129000</v>
      </c>
      <c r="Q76" s="357"/>
      <c r="R76" s="357">
        <f t="shared" si="3"/>
        <v>1548000</v>
      </c>
      <c r="S76" s="322"/>
      <c r="T76" s="322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  <c r="AE76" s="322"/>
      <c r="AF76" s="322"/>
      <c r="AG76" s="322"/>
    </row>
    <row r="77" spans="1:33" s="325" customFormat="1" ht="15.75" outlineLevel="1">
      <c r="A77" s="320" t="s">
        <v>90</v>
      </c>
      <c r="B77" s="355" t="e">
        <f>'Personalst. Budget'!#REF!</f>
        <v>#REF!</v>
      </c>
      <c r="C77" s="355" t="e">
        <f>'Personalst. Budget'!#REF!</f>
        <v>#REF!</v>
      </c>
      <c r="D77" s="355">
        <f>'Personalst. Budget'!D87</f>
        <v>0</v>
      </c>
      <c r="E77" s="356">
        <f>'Personalst. Budget'!$R87/173*'Personalst. Budget'!E87</f>
        <v>129000</v>
      </c>
      <c r="F77" s="356">
        <f>'Personalst. Budget'!$R87/173*'Personalst. Budget'!F87</f>
        <v>129000</v>
      </c>
      <c r="G77" s="356">
        <f>'Personalst. Budget'!$R87/173*'Personalst. Budget'!G87</f>
        <v>129000</v>
      </c>
      <c r="H77" s="356">
        <f>'Personalst. Budget'!$R87/173*'Personalst. Budget'!H87</f>
        <v>129000</v>
      </c>
      <c r="I77" s="356">
        <f>'Personalst. Budget'!$R87/173*'Personalst. Budget'!I87</f>
        <v>129000</v>
      </c>
      <c r="J77" s="356">
        <f>'Personalst. Budget'!$R87/173*'Personalst. Budget'!J87</f>
        <v>129000</v>
      </c>
      <c r="K77" s="356">
        <f>'Personalst. Budget'!$R87/173*'Personalst. Budget'!K87</f>
        <v>129000</v>
      </c>
      <c r="L77" s="356">
        <f>'Personalst. Budget'!$R87/173*'Personalst. Budget'!L87</f>
        <v>129000</v>
      </c>
      <c r="M77" s="356">
        <f>'Personalst. Budget'!$R87/173*'Personalst. Budget'!M87</f>
        <v>129000</v>
      </c>
      <c r="N77" s="356">
        <f>'Personalst. Budget'!$R87/173*'Personalst. Budget'!N87</f>
        <v>129000</v>
      </c>
      <c r="O77" s="356">
        <f>'Personalst. Budget'!$R87/173*'Personalst. Budget'!O87</f>
        <v>129000</v>
      </c>
      <c r="P77" s="356">
        <f>'Personalst. Budget'!$R87/173*'Personalst. Budget'!P87</f>
        <v>129000</v>
      </c>
      <c r="Q77" s="357"/>
      <c r="R77" s="357">
        <f t="shared" si="3"/>
        <v>1548000</v>
      </c>
      <c r="S77" s="322"/>
      <c r="T77" s="322"/>
      <c r="U77" s="322"/>
      <c r="V77" s="322"/>
      <c r="W77" s="322"/>
      <c r="X77" s="322"/>
      <c r="Y77" s="322"/>
      <c r="Z77" s="322"/>
      <c r="AA77" s="322"/>
      <c r="AB77" s="322"/>
      <c r="AC77" s="322"/>
      <c r="AD77" s="322"/>
      <c r="AE77" s="322"/>
      <c r="AF77" s="322"/>
      <c r="AG77" s="322"/>
    </row>
    <row r="78" spans="1:33" s="325" customFormat="1" ht="15.75" outlineLevel="1">
      <c r="A78" s="320" t="s">
        <v>90</v>
      </c>
      <c r="B78" s="355" t="e">
        <f>'Personalst. Budget'!#REF!</f>
        <v>#REF!</v>
      </c>
      <c r="C78" s="355" t="e">
        <f>'Personalst. Budget'!#REF!</f>
        <v>#REF!</v>
      </c>
      <c r="D78" s="355">
        <f>'Personalst. Budget'!D88</f>
        <v>0</v>
      </c>
      <c r="E78" s="356">
        <f>'Personalst. Budget'!$R88/173*'Personalst. Budget'!E88</f>
        <v>129000</v>
      </c>
      <c r="F78" s="356">
        <f>'Personalst. Budget'!$R88/173*'Personalst. Budget'!F88</f>
        <v>129000</v>
      </c>
      <c r="G78" s="356">
        <f>'Personalst. Budget'!$R88/173*'Personalst. Budget'!G88</f>
        <v>129000</v>
      </c>
      <c r="H78" s="356">
        <f>'Personalst. Budget'!$R88/173*'Personalst. Budget'!H88</f>
        <v>129000</v>
      </c>
      <c r="I78" s="356">
        <f>'Personalst. Budget'!$R88/173*'Personalst. Budget'!I88</f>
        <v>129000</v>
      </c>
      <c r="J78" s="356">
        <f>'Personalst. Budget'!$R88/173*'Personalst. Budget'!J88</f>
        <v>129000</v>
      </c>
      <c r="K78" s="356">
        <f>'Personalst. Budget'!$R88/173*'Personalst. Budget'!K88</f>
        <v>129000</v>
      </c>
      <c r="L78" s="356">
        <f>'Personalst. Budget'!$R88/173*'Personalst. Budget'!L88</f>
        <v>129000</v>
      </c>
      <c r="M78" s="356">
        <f>'Personalst. Budget'!$R88/173*'Personalst. Budget'!M88</f>
        <v>129000</v>
      </c>
      <c r="N78" s="356">
        <f>'Personalst. Budget'!$R88/173*'Personalst. Budget'!N88</f>
        <v>129000</v>
      </c>
      <c r="O78" s="356">
        <f>'Personalst. Budget'!$R88/173*'Personalst. Budget'!O88</f>
        <v>129000</v>
      </c>
      <c r="P78" s="356">
        <f>'Personalst. Budget'!$R88/173*'Personalst. Budget'!P88</f>
        <v>129000</v>
      </c>
      <c r="Q78" s="357"/>
      <c r="R78" s="357">
        <f t="shared" si="3"/>
        <v>1548000</v>
      </c>
      <c r="S78" s="322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2"/>
    </row>
    <row r="79" spans="1:33" s="325" customFormat="1" ht="15.75" outlineLevel="1">
      <c r="A79" s="320" t="s">
        <v>90</v>
      </c>
      <c r="B79" s="355" t="e">
        <f>'Personalst. Budget'!#REF!</f>
        <v>#REF!</v>
      </c>
      <c r="C79" s="355" t="e">
        <f>'Personalst. Budget'!#REF!</f>
        <v>#REF!</v>
      </c>
      <c r="D79" s="355">
        <f>'Personalst. Budget'!D89</f>
        <v>0</v>
      </c>
      <c r="E79" s="356">
        <f>'Personalst. Budget'!$R89/173*'Personalst. Budget'!E89</f>
        <v>129000</v>
      </c>
      <c r="F79" s="356">
        <f>'Personalst. Budget'!$R89/173*'Personalst. Budget'!F89</f>
        <v>129000</v>
      </c>
      <c r="G79" s="356">
        <f>'Personalst. Budget'!$R89/173*'Personalst. Budget'!G89</f>
        <v>129000</v>
      </c>
      <c r="H79" s="356">
        <f>'Personalst. Budget'!$R89/173*'Personalst. Budget'!H89</f>
        <v>129000</v>
      </c>
      <c r="I79" s="356">
        <f>'Personalst. Budget'!$R89/173*'Personalst. Budget'!I89</f>
        <v>0</v>
      </c>
      <c r="J79" s="356">
        <f>'Personalst. Budget'!$R89/173*'Personalst. Budget'!J89</f>
        <v>0</v>
      </c>
      <c r="K79" s="356">
        <f>'Personalst. Budget'!$R89/173*'Personalst. Budget'!K89</f>
        <v>0</v>
      </c>
      <c r="L79" s="356">
        <f>'Personalst. Budget'!$R89/173*'Personalst. Budget'!L89</f>
        <v>0</v>
      </c>
      <c r="M79" s="356">
        <f>'Personalst. Budget'!$R89/173*'Personalst. Budget'!M89</f>
        <v>0</v>
      </c>
      <c r="N79" s="356">
        <f>'Personalst. Budget'!$R89/173*'Personalst. Budget'!N89</f>
        <v>0</v>
      </c>
      <c r="O79" s="356">
        <f>'Personalst. Budget'!$R89/173*'Personalst. Budget'!O89</f>
        <v>0</v>
      </c>
      <c r="P79" s="356">
        <f>'Personalst. Budget'!$R89/173*'Personalst. Budget'!P89</f>
        <v>0</v>
      </c>
      <c r="Q79" s="357"/>
      <c r="R79" s="357">
        <f t="shared" si="3"/>
        <v>516000</v>
      </c>
      <c r="S79" s="322"/>
      <c r="T79" s="322"/>
      <c r="U79" s="322"/>
      <c r="V79" s="322"/>
      <c r="W79" s="322"/>
      <c r="X79" s="322"/>
      <c r="Y79" s="322"/>
      <c r="Z79" s="322"/>
      <c r="AA79" s="322"/>
      <c r="AB79" s="322"/>
      <c r="AC79" s="322"/>
      <c r="AD79" s="322"/>
      <c r="AE79" s="322"/>
      <c r="AF79" s="322"/>
      <c r="AG79" s="322"/>
    </row>
    <row r="80" spans="1:33" s="325" customFormat="1" ht="15.75" outlineLevel="1">
      <c r="A80" s="320" t="s">
        <v>90</v>
      </c>
      <c r="B80" s="355" t="e">
        <f>'Personalst. Budget'!#REF!</f>
        <v>#REF!</v>
      </c>
      <c r="C80" s="355" t="e">
        <f>'Personalst. Budget'!#REF!</f>
        <v>#REF!</v>
      </c>
      <c r="D80" s="355">
        <f>'Personalst. Budget'!D90</f>
        <v>0</v>
      </c>
      <c r="E80" s="356">
        <f>'Personalst. Budget'!$R90/173*'Personalst. Budget'!E90</f>
        <v>64500</v>
      </c>
      <c r="F80" s="356">
        <f>'Personalst. Budget'!$R90/173*'Personalst. Budget'!F90</f>
        <v>64500</v>
      </c>
      <c r="G80" s="356">
        <f>'Personalst. Budget'!$R90/173*'Personalst. Budget'!G90</f>
        <v>64500</v>
      </c>
      <c r="H80" s="356">
        <f>'Personalst. Budget'!$R90/173*'Personalst. Budget'!H90</f>
        <v>64500</v>
      </c>
      <c r="I80" s="356">
        <f>'Personalst. Budget'!$R90/173*'Personalst. Budget'!I90</f>
        <v>64500</v>
      </c>
      <c r="J80" s="356">
        <f>'Personalst. Budget'!$R90/173*'Personalst. Budget'!J90</f>
        <v>64500</v>
      </c>
      <c r="K80" s="356">
        <f>'Personalst. Budget'!$R90/173*'Personalst. Budget'!K90</f>
        <v>64500</v>
      </c>
      <c r="L80" s="356">
        <f>'Personalst. Budget'!$R90/173*'Personalst. Budget'!L90</f>
        <v>64500</v>
      </c>
      <c r="M80" s="356">
        <f>'Personalst. Budget'!$R90/173*'Personalst. Budget'!M90</f>
        <v>64500</v>
      </c>
      <c r="N80" s="356">
        <f>'Personalst. Budget'!$R90/173*'Personalst. Budget'!N90</f>
        <v>64500</v>
      </c>
      <c r="O80" s="356">
        <f>'Personalst. Budget'!$R90/173*'Personalst. Budget'!O90</f>
        <v>64500</v>
      </c>
      <c r="P80" s="356">
        <f>'Personalst. Budget'!$R90/173*'Personalst. Budget'!P90</f>
        <v>64500</v>
      </c>
      <c r="Q80" s="357"/>
      <c r="R80" s="357">
        <f t="shared" si="3"/>
        <v>774000</v>
      </c>
      <c r="S80" s="322"/>
      <c r="T80" s="322"/>
      <c r="U80" s="322"/>
      <c r="V80" s="322"/>
      <c r="W80" s="322"/>
      <c r="X80" s="322"/>
      <c r="Y80" s="322"/>
      <c r="Z80" s="322"/>
      <c r="AA80" s="322"/>
      <c r="AB80" s="322"/>
      <c r="AC80" s="322"/>
      <c r="AD80" s="322"/>
      <c r="AE80" s="322"/>
      <c r="AF80" s="322"/>
      <c r="AG80" s="322"/>
    </row>
    <row r="81" spans="1:33" s="325" customFormat="1" ht="15.75" outlineLevel="1">
      <c r="A81" s="320" t="s">
        <v>90</v>
      </c>
      <c r="B81" s="355" t="str">
        <f>'Personalst. Budget'!B91</f>
        <v>Herr Zoltán BODA</v>
      </c>
      <c r="C81" s="355" t="str">
        <f>'Personalst. Budget'!C91</f>
        <v>Senior technischer Leiter</v>
      </c>
      <c r="D81" s="355">
        <f>'Personalst. Budget'!D91</f>
        <v>0</v>
      </c>
      <c r="E81" s="356">
        <f>'Personalst. Budget'!$R91/173*'Personalst. Budget'!E91</f>
        <v>0</v>
      </c>
      <c r="F81" s="356">
        <f>'Personalst. Budget'!$R91/173*'Personalst. Budget'!F91</f>
        <v>0</v>
      </c>
      <c r="G81" s="356">
        <f>'Personalst. Budget'!$R91/173*'Personalst. Budget'!G91</f>
        <v>0</v>
      </c>
      <c r="H81" s="356">
        <f>'Personalst. Budget'!$R91/173*'Personalst. Budget'!H91</f>
        <v>0</v>
      </c>
      <c r="I81" s="356">
        <f>'Personalst. Budget'!$R91/173*'Personalst. Budget'!I91</f>
        <v>0</v>
      </c>
      <c r="J81" s="356">
        <f>'Personalst. Budget'!$R91/173*'Personalst. Budget'!J91</f>
        <v>0</v>
      </c>
      <c r="K81" s="356">
        <f>'Personalst. Budget'!$R91/173*'Personalst. Budget'!K91</f>
        <v>0</v>
      </c>
      <c r="L81" s="356">
        <f>'Personalst. Budget'!$R91/173*'Personalst. Budget'!L91</f>
        <v>0</v>
      </c>
      <c r="M81" s="356">
        <f>'Personalst. Budget'!$R91/173*'Personalst. Budget'!M91</f>
        <v>0</v>
      </c>
      <c r="N81" s="356">
        <f>'Personalst. Budget'!$R91/173*'Personalst. Budget'!N91</f>
        <v>0</v>
      </c>
      <c r="O81" s="356">
        <f>'Personalst. Budget'!$R91/173*'Personalst. Budget'!O91</f>
        <v>0</v>
      </c>
      <c r="P81" s="356">
        <f>'Personalst. Budget'!$R91/173*'Personalst. Budget'!P91</f>
        <v>0</v>
      </c>
      <c r="Q81" s="357"/>
      <c r="R81" s="357">
        <f t="shared" si="3"/>
        <v>0</v>
      </c>
      <c r="S81" s="322"/>
      <c r="T81" s="322"/>
      <c r="U81" s="322"/>
      <c r="V81" s="322"/>
      <c r="W81" s="322"/>
      <c r="X81" s="322"/>
      <c r="Y81" s="322"/>
      <c r="Z81" s="322"/>
      <c r="AA81" s="322"/>
      <c r="AB81" s="322"/>
      <c r="AC81" s="322"/>
      <c r="AD81" s="322"/>
      <c r="AE81" s="322"/>
      <c r="AF81" s="322"/>
      <c r="AG81" s="322"/>
    </row>
    <row r="82" spans="1:33" s="325" customFormat="1" ht="15.75" outlineLevel="1">
      <c r="A82" s="320" t="s">
        <v>90</v>
      </c>
      <c r="B82" s="355" t="str">
        <f>'Personalst. Budget'!B92</f>
        <v>Herr Gábor Lóránth</v>
      </c>
      <c r="C82" s="355" t="str">
        <f>'Personalst. Budget'!C92</f>
        <v>Junior technischer Leiter</v>
      </c>
      <c r="D82" s="355">
        <f>'Personalst. Budget'!D92</f>
        <v>0</v>
      </c>
      <c r="E82" s="356">
        <f>'Personalst. Budget'!$R92/173*'Personalst. Budget'!E92</f>
        <v>0</v>
      </c>
      <c r="F82" s="356">
        <f>'Personalst. Budget'!$R92/173*'Personalst. Budget'!F92</f>
        <v>0</v>
      </c>
      <c r="G82" s="356">
        <f>'Personalst. Budget'!$R92/173*'Personalst. Budget'!G92</f>
        <v>0</v>
      </c>
      <c r="H82" s="356">
        <f>'Personalst. Budget'!$R92/173*'Personalst. Budget'!H92</f>
        <v>0</v>
      </c>
      <c r="I82" s="356">
        <f>'Personalst. Budget'!$R92/173*'Personalst. Budget'!I92</f>
        <v>265000</v>
      </c>
      <c r="J82" s="356">
        <f>'Personalst. Budget'!$R92/173*'Personalst. Budget'!J92</f>
        <v>265000</v>
      </c>
      <c r="K82" s="356">
        <f>'Personalst. Budget'!$R92/173*'Personalst. Budget'!K92</f>
        <v>265000</v>
      </c>
      <c r="L82" s="356">
        <f>'Personalst. Budget'!$R92/173*'Personalst. Budget'!L92</f>
        <v>265000</v>
      </c>
      <c r="M82" s="356">
        <f>'Personalst. Budget'!$R92/173*'Personalst. Budget'!M92</f>
        <v>265000</v>
      </c>
      <c r="N82" s="356">
        <f>'Personalst. Budget'!$R92/173*'Personalst. Budget'!N92</f>
        <v>265000</v>
      </c>
      <c r="O82" s="356">
        <f>'Personalst. Budget'!$R92/173*'Personalst. Budget'!O92</f>
        <v>265000</v>
      </c>
      <c r="P82" s="356">
        <f>'Personalst. Budget'!$R92/173*'Personalst. Budget'!P92</f>
        <v>265000</v>
      </c>
      <c r="Q82" s="357"/>
      <c r="R82" s="357">
        <f t="shared" si="3"/>
        <v>2120000</v>
      </c>
      <c r="S82" s="322"/>
      <c r="T82" s="322"/>
      <c r="U82" s="322"/>
      <c r="V82" s="322"/>
      <c r="W82" s="322"/>
      <c r="X82" s="322"/>
      <c r="Y82" s="322"/>
      <c r="Z82" s="322"/>
      <c r="AA82" s="322"/>
      <c r="AB82" s="322"/>
      <c r="AC82" s="322"/>
      <c r="AD82" s="322"/>
      <c r="AE82" s="322"/>
      <c r="AF82" s="322"/>
      <c r="AG82" s="322"/>
    </row>
    <row r="83" spans="1:33" s="325" customFormat="1" ht="15.75" outlineLevel="1">
      <c r="A83" s="320" t="s">
        <v>90</v>
      </c>
      <c r="B83" s="355">
        <f>'Personalst. Budget'!B93</f>
        <v>0</v>
      </c>
      <c r="C83" s="355">
        <f>'Personalst. Budget'!C93</f>
        <v>0</v>
      </c>
      <c r="D83" s="355">
        <f>'Personalst. Budget'!D93</f>
        <v>0</v>
      </c>
      <c r="E83" s="356">
        <f>'Personalst. Budget'!$R93/173*'Personalst. Budget'!E93</f>
        <v>0</v>
      </c>
      <c r="F83" s="356">
        <f>'Personalst. Budget'!$R93/173*'Personalst. Budget'!F93</f>
        <v>0</v>
      </c>
      <c r="G83" s="356">
        <f>'Personalst. Budget'!$R93/173*'Personalst. Budget'!G93</f>
        <v>0</v>
      </c>
      <c r="H83" s="356">
        <f>'Personalst. Budget'!$R93/173*'Personalst. Budget'!H93</f>
        <v>0</v>
      </c>
      <c r="I83" s="356">
        <f>'Personalst. Budget'!$R93/173*'Personalst. Budget'!I93</f>
        <v>0</v>
      </c>
      <c r="J83" s="356">
        <f>'Personalst. Budget'!$R93/173*'Personalst. Budget'!J93</f>
        <v>0</v>
      </c>
      <c r="K83" s="356">
        <f>'Personalst. Budget'!$R93/173*'Personalst. Budget'!K93</f>
        <v>0</v>
      </c>
      <c r="L83" s="356">
        <f>'Personalst. Budget'!$R93/173*'Personalst. Budget'!L93</f>
        <v>0</v>
      </c>
      <c r="M83" s="356">
        <f>'Personalst. Budget'!$R93/173*'Personalst. Budget'!M93</f>
        <v>0</v>
      </c>
      <c r="N83" s="356">
        <f>'Personalst. Budget'!$R93/173*'Personalst. Budget'!N93</f>
        <v>0</v>
      </c>
      <c r="O83" s="356">
        <f>'Personalst. Budget'!$R93/173*'Personalst. Budget'!O93</f>
        <v>0</v>
      </c>
      <c r="P83" s="356">
        <f>'Personalst. Budget'!$R93/173*'Personalst. Budget'!P93</f>
        <v>0</v>
      </c>
      <c r="Q83" s="357"/>
      <c r="R83" s="357">
        <f t="shared" si="3"/>
        <v>0</v>
      </c>
      <c r="S83" s="322"/>
      <c r="T83" s="322"/>
      <c r="U83" s="322"/>
      <c r="V83" s="322"/>
      <c r="W83" s="322"/>
      <c r="X83" s="322"/>
      <c r="Y83" s="322"/>
      <c r="Z83" s="322"/>
      <c r="AA83" s="322"/>
      <c r="AB83" s="322"/>
      <c r="AC83" s="322"/>
      <c r="AD83" s="322"/>
      <c r="AE83" s="322"/>
      <c r="AF83" s="322"/>
      <c r="AG83" s="322"/>
    </row>
    <row r="84" spans="1:33" s="325" customFormat="1" ht="15.75" outlineLevel="1">
      <c r="A84" s="320" t="s">
        <v>90</v>
      </c>
      <c r="B84" s="355">
        <f>'Personalst. Budget'!B94</f>
        <v>0</v>
      </c>
      <c r="C84" s="355">
        <f>'Personalst. Budget'!C94</f>
        <v>0</v>
      </c>
      <c r="D84" s="355">
        <f>'Personalst. Budget'!D94</f>
        <v>0</v>
      </c>
      <c r="E84" s="356">
        <f>'Personalst. Budget'!$R94/173*'Personalst. Budget'!E94</f>
        <v>0</v>
      </c>
      <c r="F84" s="356">
        <f>'Personalst. Budget'!$R94/173*'Personalst. Budget'!F94</f>
        <v>0</v>
      </c>
      <c r="G84" s="356">
        <f>'Personalst. Budget'!$R94/173*'Personalst. Budget'!G94</f>
        <v>0</v>
      </c>
      <c r="H84" s="356">
        <f>'Personalst. Budget'!$R94/173*'Personalst. Budget'!H94</f>
        <v>0</v>
      </c>
      <c r="I84" s="356">
        <f>'Personalst. Budget'!$R94/173*'Personalst. Budget'!I94</f>
        <v>0</v>
      </c>
      <c r="J84" s="356">
        <f>'Personalst. Budget'!$R94/173*'Personalst. Budget'!J94</f>
        <v>0</v>
      </c>
      <c r="K84" s="356">
        <f>'Personalst. Budget'!$R94/173*'Personalst. Budget'!K94</f>
        <v>0</v>
      </c>
      <c r="L84" s="356">
        <f>'Personalst. Budget'!$R94/173*'Personalst. Budget'!L94</f>
        <v>0</v>
      </c>
      <c r="M84" s="356">
        <f>'Personalst. Budget'!$R94/173*'Personalst. Budget'!M94</f>
        <v>0</v>
      </c>
      <c r="N84" s="356">
        <f>'Personalst. Budget'!$R94/173*'Personalst. Budget'!N94</f>
        <v>0</v>
      </c>
      <c r="O84" s="356">
        <f>'Personalst. Budget'!$R94/173*'Personalst. Budget'!O94</f>
        <v>0</v>
      </c>
      <c r="P84" s="356">
        <f>'Personalst. Budget'!$R94/173*'Personalst. Budget'!P94</f>
        <v>0</v>
      </c>
      <c r="Q84" s="357"/>
      <c r="R84" s="357">
        <f t="shared" si="3"/>
        <v>0</v>
      </c>
      <c r="S84" s="322"/>
      <c r="T84" s="322"/>
      <c r="U84" s="322"/>
      <c r="V84" s="322"/>
      <c r="W84" s="322"/>
      <c r="X84" s="322"/>
      <c r="Y84" s="322"/>
      <c r="Z84" s="322"/>
      <c r="AA84" s="322"/>
      <c r="AB84" s="322"/>
      <c r="AC84" s="322"/>
      <c r="AD84" s="322"/>
      <c r="AE84" s="322"/>
      <c r="AF84" s="322"/>
      <c r="AG84" s="322"/>
    </row>
    <row r="85" spans="1:33" s="325" customFormat="1" ht="15.75" outlineLevel="1">
      <c r="A85" s="320" t="s">
        <v>90</v>
      </c>
      <c r="B85" s="355">
        <f>'Personalst. Budget'!B95</f>
        <v>0</v>
      </c>
      <c r="C85" s="355">
        <f>'Personalst. Budget'!C95</f>
        <v>0</v>
      </c>
      <c r="D85" s="355">
        <f>'Personalst. Budget'!D95</f>
        <v>0</v>
      </c>
      <c r="E85" s="356">
        <f>'Personalst. Budget'!$R95/173*'Personalst. Budget'!E95</f>
        <v>0</v>
      </c>
      <c r="F85" s="356">
        <f>'Personalst. Budget'!$R95/173*'Personalst. Budget'!F95</f>
        <v>0</v>
      </c>
      <c r="G85" s="356">
        <f>'Personalst. Budget'!$R95/173*'Personalst. Budget'!G95</f>
        <v>0</v>
      </c>
      <c r="H85" s="356">
        <f>'Personalst. Budget'!$R95/173*'Personalst. Budget'!H95</f>
        <v>0</v>
      </c>
      <c r="I85" s="356">
        <f>'Personalst. Budget'!$R95/173*'Personalst. Budget'!I95</f>
        <v>0</v>
      </c>
      <c r="J85" s="356">
        <f>'Personalst. Budget'!$R95/173*'Personalst. Budget'!J95</f>
        <v>0</v>
      </c>
      <c r="K85" s="356">
        <f>'Personalst. Budget'!$R95/173*'Personalst. Budget'!K95</f>
        <v>0</v>
      </c>
      <c r="L85" s="356">
        <f>'Personalst. Budget'!$R95/173*'Personalst. Budget'!L95</f>
        <v>0</v>
      </c>
      <c r="M85" s="356">
        <f>'Personalst. Budget'!$R95/173*'Personalst. Budget'!M95</f>
        <v>0</v>
      </c>
      <c r="N85" s="356">
        <f>'Personalst. Budget'!$R95/173*'Personalst. Budget'!N95</f>
        <v>0</v>
      </c>
      <c r="O85" s="356">
        <f>'Personalst. Budget'!$R95/173*'Personalst. Budget'!O95</f>
        <v>0</v>
      </c>
      <c r="P85" s="356">
        <f>'Personalst. Budget'!$R95/173*'Personalst. Budget'!P95</f>
        <v>0</v>
      </c>
      <c r="Q85" s="357"/>
      <c r="R85" s="357">
        <f t="shared" si="3"/>
        <v>0</v>
      </c>
      <c r="S85" s="322"/>
      <c r="T85" s="322"/>
      <c r="U85" s="322"/>
      <c r="V85" s="322"/>
      <c r="W85" s="322"/>
      <c r="X85" s="322"/>
      <c r="Y85" s="322"/>
      <c r="Z85" s="322"/>
      <c r="AA85" s="322"/>
      <c r="AB85" s="322"/>
      <c r="AC85" s="322"/>
      <c r="AD85" s="322"/>
      <c r="AE85" s="322"/>
      <c r="AF85" s="322"/>
      <c r="AG85" s="322"/>
    </row>
    <row r="86" spans="1:33" s="325" customFormat="1" ht="15.75" outlineLevel="1">
      <c r="A86" s="320" t="s">
        <v>90</v>
      </c>
      <c r="B86" s="358" t="s">
        <v>181</v>
      </c>
      <c r="C86" s="358"/>
      <c r="D86" s="359"/>
      <c r="E86" s="360">
        <f>'Personalst. Budget'!E96*'Personalst. Budget'!$R$96/173*1.5+'Personalst. Budget'!E97*'Personalst. Budget'!$R$97/173*1.5+'Personalst. Budget'!E98*'Personalst. Budget'!$R$98/173*1.5</f>
        <v>0</v>
      </c>
      <c r="F86" s="360">
        <f>'Personalst. Budget'!F96*'Personalst. Budget'!$R$96/173*1.5+'Personalst. Budget'!F97*'Personalst. Budget'!$R$97/173*1.5+'Personalst. Budget'!F98*'Personalst. Budget'!$R$98/173*1.5</f>
        <v>0</v>
      </c>
      <c r="G86" s="360">
        <f>'Personalst. Budget'!G96*'Personalst. Budget'!$R$96/173*1.5+'Personalst. Budget'!G97*'Personalst. Budget'!$R$97/173*1.5+'Personalst. Budget'!G98*'Personalst. Budget'!$R$98/173*1.5</f>
        <v>0</v>
      </c>
      <c r="H86" s="360">
        <f>'Personalst. Budget'!H96*'Personalst. Budget'!$R$96/173*1.5+'Personalst. Budget'!H97*'Personalst. Budget'!$R$97/173*1.5+'Personalst. Budget'!H98*'Personalst. Budget'!$R$98/173*1.5</f>
        <v>0</v>
      </c>
      <c r="I86" s="360">
        <f>'Personalst. Budget'!I96*'Personalst. Budget'!$R$96/173*1.5+'Personalst. Budget'!I97*'Personalst. Budget'!$R$97/173*1.5+'Personalst. Budget'!I98*'Personalst. Budget'!$R$98/173*1.5</f>
        <v>0</v>
      </c>
      <c r="J86" s="360">
        <f>'Personalst. Budget'!J96*'Personalst. Budget'!$R$96/173*1.5+'Personalst. Budget'!J97*'Personalst. Budget'!$R$97/173*1.5+'Personalst. Budget'!J98*'Personalst. Budget'!$R$98/173*1.5</f>
        <v>0</v>
      </c>
      <c r="K86" s="360">
        <f>('Personalst. Budget'!K96*'Personalst. Budget'!$R$96/173*1.5+'Personalst. Budget'!K97*'Personalst. Budget'!$R$97/173*1.5+'Personalst. Budget'!K98*'Personalst. Budget'!$R$98/173*1.5)*1.025</f>
        <v>0</v>
      </c>
      <c r="L86" s="360">
        <f>('Personalst. Budget'!L96*'Personalst. Budget'!$R$96/173*1.5+'Personalst. Budget'!L97*'Personalst. Budget'!$R$97/173*1.5+'Personalst. Budget'!L98*'Personalst. Budget'!$R$98/173*1.5)*1.025</f>
        <v>0</v>
      </c>
      <c r="M86" s="360">
        <f>('Personalst. Budget'!M96*'Personalst. Budget'!$R$96/173*1.5+'Personalst. Budget'!M97*'Personalst. Budget'!$R$97/173*1.5+'Personalst. Budget'!M98*'Personalst. Budget'!$R$98/173*1.5)*1.025</f>
        <v>0</v>
      </c>
      <c r="N86" s="360">
        <f>('Personalst. Budget'!N96*'Personalst. Budget'!$R$96/173*1.5+'Personalst. Budget'!N97*'Personalst. Budget'!$R$97/173*1.5+'Personalst. Budget'!N98*'Personalst. Budget'!$R$98/173*1.5)*1.025</f>
        <v>0</v>
      </c>
      <c r="O86" s="360">
        <f>('Personalst. Budget'!O96*'Personalst. Budget'!$R$96/173*1.5+'Personalst. Budget'!O97*'Personalst. Budget'!$R$97/173*1.5+'Personalst. Budget'!O98*'Personalst. Budget'!$R$98/173*1.5)*1.025</f>
        <v>0</v>
      </c>
      <c r="P86" s="360">
        <f>('Personalst. Budget'!P96*'Personalst. Budget'!$R$96/173*1.5+'Personalst. Budget'!P97*'Personalst. Budget'!$R$97/173*1.5+'Personalst. Budget'!P98*'Personalst. Budget'!$R$98/173*1.5)*1.025</f>
        <v>0</v>
      </c>
      <c r="Q86" s="361"/>
      <c r="R86" s="361">
        <f t="shared" si="3"/>
        <v>0</v>
      </c>
      <c r="S86" s="322"/>
      <c r="T86" s="322"/>
      <c r="U86" s="322"/>
      <c r="V86" s="322"/>
      <c r="W86" s="322"/>
      <c r="X86" s="322"/>
      <c r="Y86" s="322"/>
      <c r="Z86" s="322"/>
      <c r="AA86" s="322"/>
      <c r="AB86" s="322"/>
      <c r="AC86" s="322"/>
      <c r="AD86" s="322"/>
      <c r="AE86" s="322"/>
      <c r="AF86" s="322"/>
      <c r="AG86" s="322"/>
    </row>
    <row r="87" spans="1:33" s="332" customFormat="1" ht="15.75" customHeight="1">
      <c r="A87" s="553" t="s">
        <v>182</v>
      </c>
      <c r="B87" s="554"/>
      <c r="C87" s="554"/>
      <c r="D87" s="555"/>
      <c r="E87" s="330">
        <f aca="true" t="shared" si="5" ref="E87:P87">SUM(E74:E85)</f>
        <v>973900</v>
      </c>
      <c r="F87" s="330">
        <f t="shared" si="5"/>
        <v>973900</v>
      </c>
      <c r="G87" s="330">
        <f t="shared" si="5"/>
        <v>973900</v>
      </c>
      <c r="H87" s="330">
        <f t="shared" si="5"/>
        <v>709500</v>
      </c>
      <c r="I87" s="330">
        <f t="shared" si="5"/>
        <v>845500</v>
      </c>
      <c r="J87" s="330">
        <f t="shared" si="5"/>
        <v>845500</v>
      </c>
      <c r="K87" s="330">
        <f t="shared" si="5"/>
        <v>845500</v>
      </c>
      <c r="L87" s="330">
        <f t="shared" si="5"/>
        <v>845500</v>
      </c>
      <c r="M87" s="330">
        <f t="shared" si="5"/>
        <v>845500</v>
      </c>
      <c r="N87" s="330">
        <f t="shared" si="5"/>
        <v>845500</v>
      </c>
      <c r="O87" s="330">
        <f t="shared" si="5"/>
        <v>845500</v>
      </c>
      <c r="P87" s="330">
        <f t="shared" si="5"/>
        <v>845500</v>
      </c>
      <c r="Q87" s="330"/>
      <c r="R87" s="330">
        <f t="shared" si="3"/>
        <v>10395200</v>
      </c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  <c r="AE87" s="329"/>
      <c r="AF87" s="329"/>
      <c r="AG87" s="329"/>
    </row>
    <row r="88" spans="1:33" s="325" customFormat="1" ht="15.75" outlineLevel="1">
      <c r="A88" s="320" t="s">
        <v>26</v>
      </c>
      <c r="B88" s="355">
        <f>'Personalst. Budget'!B101</f>
        <v>0</v>
      </c>
      <c r="C88" s="355"/>
      <c r="D88" s="355"/>
      <c r="E88" s="356">
        <f>'Personalst. Budget'!$R101/173*'Personalst. Budget'!E101</f>
        <v>0</v>
      </c>
      <c r="F88" s="356">
        <f>'Personalst. Budget'!$R101/173*'Personalst. Budget'!F101</f>
        <v>0</v>
      </c>
      <c r="G88" s="356">
        <f>'Personalst. Budget'!$R101/173*'Personalst. Budget'!G101</f>
        <v>0</v>
      </c>
      <c r="H88" s="356">
        <f>'Personalst. Budget'!$R101/173*'Personalst. Budget'!H101</f>
        <v>0</v>
      </c>
      <c r="I88" s="356">
        <f>'Personalst. Budget'!$R101/173*'Personalst. Budget'!I101</f>
        <v>0</v>
      </c>
      <c r="J88" s="356">
        <f>'Personalst. Budget'!$R101/173*'Personalst. Budget'!J101</f>
        <v>0</v>
      </c>
      <c r="K88" s="356">
        <f>'Personalst. Budget'!$R101/173*'Personalst. Budget'!K101</f>
        <v>0</v>
      </c>
      <c r="L88" s="356">
        <f>'Personalst. Budget'!$R101/173*'Personalst. Budget'!L101</f>
        <v>0</v>
      </c>
      <c r="M88" s="356">
        <f>'Personalst. Budget'!$R101/173*'Personalst. Budget'!M101</f>
        <v>0</v>
      </c>
      <c r="N88" s="356">
        <f>'Personalst. Budget'!$R101/173*'Personalst. Budget'!N101</f>
        <v>0</v>
      </c>
      <c r="O88" s="356">
        <f>'Personalst. Budget'!$R101/173*'Personalst. Budget'!O101</f>
        <v>0</v>
      </c>
      <c r="P88" s="356">
        <f>'Personalst. Budget'!$R101/173*'Personalst. Budget'!P101</f>
        <v>0</v>
      </c>
      <c r="Q88" s="357"/>
      <c r="R88" s="357">
        <f t="shared" si="3"/>
        <v>0</v>
      </c>
      <c r="S88" s="322"/>
      <c r="T88" s="322"/>
      <c r="U88" s="322"/>
      <c r="V88" s="322"/>
      <c r="W88" s="322"/>
      <c r="X88" s="322"/>
      <c r="Y88" s="322"/>
      <c r="Z88" s="322"/>
      <c r="AA88" s="322"/>
      <c r="AB88" s="322"/>
      <c r="AC88" s="322"/>
      <c r="AD88" s="322"/>
      <c r="AE88" s="322"/>
      <c r="AF88" s="322"/>
      <c r="AG88" s="322"/>
    </row>
    <row r="89" spans="1:33" s="325" customFormat="1" ht="15.75" outlineLevel="1">
      <c r="A89" s="320" t="s">
        <v>26</v>
      </c>
      <c r="B89" s="355">
        <f>'Personalst. Budget'!B102</f>
        <v>0</v>
      </c>
      <c r="C89" s="355"/>
      <c r="D89" s="355"/>
      <c r="E89" s="356">
        <f>'Personalst. Budget'!$R102/173*'Personalst. Budget'!E102</f>
        <v>0</v>
      </c>
      <c r="F89" s="356">
        <f>'Personalst. Budget'!$R102/173*'Personalst. Budget'!F102</f>
        <v>0</v>
      </c>
      <c r="G89" s="356">
        <f>'Personalst. Budget'!$R102/173*'Personalst. Budget'!G102</f>
        <v>0</v>
      </c>
      <c r="H89" s="356">
        <f>'Personalst. Budget'!$R102/173*'Personalst. Budget'!H102</f>
        <v>0</v>
      </c>
      <c r="I89" s="356">
        <f>'Personalst. Budget'!$R102/173*'Personalst. Budget'!I102</f>
        <v>0</v>
      </c>
      <c r="J89" s="356">
        <f>'Personalst. Budget'!$R102/173*'Personalst. Budget'!J102</f>
        <v>0</v>
      </c>
      <c r="K89" s="356">
        <f>'Personalst. Budget'!$R102/173*'Personalst. Budget'!K102</f>
        <v>0</v>
      </c>
      <c r="L89" s="356">
        <f>'Personalst. Budget'!$R102/173*'Personalst. Budget'!L102</f>
        <v>0</v>
      </c>
      <c r="M89" s="356">
        <f>'Personalst. Budget'!$R102/173*'Personalst. Budget'!M102</f>
        <v>0</v>
      </c>
      <c r="N89" s="356">
        <f>'Personalst. Budget'!$R102/173*'Personalst. Budget'!N102</f>
        <v>0</v>
      </c>
      <c r="O89" s="356">
        <f>'Personalst. Budget'!$R102/173*'Personalst. Budget'!O102</f>
        <v>0</v>
      </c>
      <c r="P89" s="356">
        <f>'Personalst. Budget'!$R102/173*'Personalst. Budget'!P102</f>
        <v>0</v>
      </c>
      <c r="Q89" s="357"/>
      <c r="R89" s="357">
        <f t="shared" si="3"/>
        <v>0</v>
      </c>
      <c r="S89" s="322"/>
      <c r="T89" s="322"/>
      <c r="U89" s="322"/>
      <c r="V89" s="322"/>
      <c r="W89" s="322"/>
      <c r="X89" s="322"/>
      <c r="Y89" s="322"/>
      <c r="Z89" s="322"/>
      <c r="AA89" s="322"/>
      <c r="AB89" s="322"/>
      <c r="AC89" s="322"/>
      <c r="AD89" s="322"/>
      <c r="AE89" s="322"/>
      <c r="AF89" s="322"/>
      <c r="AG89" s="322"/>
    </row>
    <row r="90" spans="1:33" s="325" customFormat="1" ht="15.75" outlineLevel="1">
      <c r="A90" s="320" t="s">
        <v>26</v>
      </c>
      <c r="B90" s="355">
        <f>'Personalst. Budget'!B103</f>
        <v>0</v>
      </c>
      <c r="C90" s="355"/>
      <c r="D90" s="355"/>
      <c r="E90" s="356">
        <f>'Personalst. Budget'!$R103/173*'Personalst. Budget'!E103</f>
        <v>0</v>
      </c>
      <c r="F90" s="356">
        <f>'Personalst. Budget'!$R103/173*'Personalst. Budget'!F103</f>
        <v>0</v>
      </c>
      <c r="G90" s="356">
        <f>'Personalst. Budget'!$R103/173*'Personalst. Budget'!G103</f>
        <v>0</v>
      </c>
      <c r="H90" s="356">
        <f>'Personalst. Budget'!$R103/173*'Personalst. Budget'!H103</f>
        <v>0</v>
      </c>
      <c r="I90" s="356">
        <f>'Personalst. Budget'!$R103/173*'Personalst. Budget'!I103</f>
        <v>0</v>
      </c>
      <c r="J90" s="356">
        <f>'Personalst. Budget'!$R103/173*'Personalst. Budget'!J103</f>
        <v>0</v>
      </c>
      <c r="K90" s="356">
        <f>'Personalst. Budget'!$R103/173*'Personalst. Budget'!K103</f>
        <v>0</v>
      </c>
      <c r="L90" s="356">
        <f>'Personalst. Budget'!$R103/173*'Personalst. Budget'!L103</f>
        <v>0</v>
      </c>
      <c r="M90" s="356">
        <f>'Personalst. Budget'!$R103/173*'Personalst. Budget'!M103</f>
        <v>0</v>
      </c>
      <c r="N90" s="356">
        <f>'Personalst. Budget'!$R103/173*'Personalst. Budget'!N103</f>
        <v>0</v>
      </c>
      <c r="O90" s="356">
        <f>'Personalst. Budget'!$R103/173*'Personalst. Budget'!O103</f>
        <v>0</v>
      </c>
      <c r="P90" s="356">
        <f>'Personalst. Budget'!$R103/173*'Personalst. Budget'!P103</f>
        <v>0</v>
      </c>
      <c r="Q90" s="357"/>
      <c r="R90" s="357">
        <f t="shared" si="3"/>
        <v>0</v>
      </c>
      <c r="S90" s="322"/>
      <c r="T90" s="322"/>
      <c r="U90" s="322"/>
      <c r="V90" s="322"/>
      <c r="W90" s="322"/>
      <c r="X90" s="322"/>
      <c r="Y90" s="322"/>
      <c r="Z90" s="322"/>
      <c r="AA90" s="322"/>
      <c r="AB90" s="322"/>
      <c r="AC90" s="322"/>
      <c r="AD90" s="322"/>
      <c r="AE90" s="322"/>
      <c r="AF90" s="322"/>
      <c r="AG90" s="322"/>
    </row>
    <row r="91" spans="1:33" s="325" customFormat="1" ht="15.75" outlineLevel="1">
      <c r="A91" s="320" t="s">
        <v>26</v>
      </c>
      <c r="B91" s="355">
        <f>'Personalst. Budget'!B104</f>
        <v>0</v>
      </c>
      <c r="C91" s="355"/>
      <c r="D91" s="355"/>
      <c r="E91" s="356">
        <f>'Personalst. Budget'!$R104/173*'Personalst. Budget'!E104</f>
        <v>0</v>
      </c>
      <c r="F91" s="356">
        <f>'Personalst. Budget'!$R104/173*'Personalst. Budget'!F104</f>
        <v>0</v>
      </c>
      <c r="G91" s="356">
        <f>'Personalst. Budget'!$R104/173*'Personalst. Budget'!G104</f>
        <v>0</v>
      </c>
      <c r="H91" s="356">
        <f>'Personalst. Budget'!$R104/173*'Personalst. Budget'!H104</f>
        <v>0</v>
      </c>
      <c r="I91" s="356">
        <f>'Personalst. Budget'!$R104/173*'Personalst. Budget'!I104</f>
        <v>0</v>
      </c>
      <c r="J91" s="356">
        <f>'Personalst. Budget'!$R104/173*'Personalst. Budget'!J104</f>
        <v>0</v>
      </c>
      <c r="K91" s="356">
        <f>'Personalst. Budget'!$R104/173*'Personalst. Budget'!K104</f>
        <v>0</v>
      </c>
      <c r="L91" s="356">
        <f>'Personalst. Budget'!$R104/173*'Personalst. Budget'!L104</f>
        <v>0</v>
      </c>
      <c r="M91" s="356">
        <f>'Personalst. Budget'!$R104/173*'Personalst. Budget'!M104</f>
        <v>0</v>
      </c>
      <c r="N91" s="356">
        <f>'Personalst. Budget'!$R104/173*'Personalst. Budget'!N104</f>
        <v>0</v>
      </c>
      <c r="O91" s="356">
        <f>'Personalst. Budget'!$R104/173*'Personalst. Budget'!O104</f>
        <v>0</v>
      </c>
      <c r="P91" s="356">
        <f>'Personalst. Budget'!$R104/173*'Personalst. Budget'!P104</f>
        <v>0</v>
      </c>
      <c r="Q91" s="357"/>
      <c r="R91" s="357">
        <f t="shared" si="3"/>
        <v>0</v>
      </c>
      <c r="S91" s="322"/>
      <c r="T91" s="322"/>
      <c r="U91" s="322"/>
      <c r="V91" s="322"/>
      <c r="W91" s="322"/>
      <c r="X91" s="322"/>
      <c r="Y91" s="322"/>
      <c r="Z91" s="322"/>
      <c r="AA91" s="322"/>
      <c r="AB91" s="322"/>
      <c r="AC91" s="322"/>
      <c r="AD91" s="322"/>
      <c r="AE91" s="322"/>
      <c r="AF91" s="322"/>
      <c r="AG91" s="322"/>
    </row>
    <row r="92" spans="1:33" s="325" customFormat="1" ht="15.75" outlineLevel="1">
      <c r="A92" s="320" t="s">
        <v>26</v>
      </c>
      <c r="B92" s="355">
        <f>'Personalst. Budget'!B105</f>
        <v>0</v>
      </c>
      <c r="C92" s="355"/>
      <c r="D92" s="355"/>
      <c r="E92" s="356">
        <f>'Personalst. Budget'!$R105/173*'Personalst. Budget'!E105</f>
        <v>0</v>
      </c>
      <c r="F92" s="356">
        <f>'Personalst. Budget'!$R105/173*'Personalst. Budget'!F105</f>
        <v>0</v>
      </c>
      <c r="G92" s="356">
        <f>'Personalst. Budget'!$R105/173*'Personalst. Budget'!G105</f>
        <v>0</v>
      </c>
      <c r="H92" s="356">
        <f>'Personalst. Budget'!$R105/173*'Personalst. Budget'!H105</f>
        <v>0</v>
      </c>
      <c r="I92" s="356">
        <f>'Personalst. Budget'!$R105/173*'Personalst. Budget'!I105</f>
        <v>0</v>
      </c>
      <c r="J92" s="356">
        <f>'Personalst. Budget'!$R105/173*'Personalst. Budget'!J105</f>
        <v>0</v>
      </c>
      <c r="K92" s="356">
        <f>'Personalst. Budget'!$R105/173*'Personalst. Budget'!K105</f>
        <v>0</v>
      </c>
      <c r="L92" s="356">
        <f>'Personalst. Budget'!$R105/173*'Personalst. Budget'!L105</f>
        <v>0</v>
      </c>
      <c r="M92" s="356">
        <f>'Personalst. Budget'!$R105/173*'Personalst. Budget'!M105</f>
        <v>0</v>
      </c>
      <c r="N92" s="356">
        <f>'Personalst. Budget'!$R105/173*'Personalst. Budget'!N105</f>
        <v>0</v>
      </c>
      <c r="O92" s="356">
        <f>'Personalst. Budget'!$R105/173*'Personalst. Budget'!O105</f>
        <v>0</v>
      </c>
      <c r="P92" s="356">
        <f>'Personalst. Budget'!$R105/173*'Personalst. Budget'!P105</f>
        <v>0</v>
      </c>
      <c r="Q92" s="357"/>
      <c r="R92" s="357">
        <f t="shared" si="3"/>
        <v>0</v>
      </c>
      <c r="S92" s="322"/>
      <c r="T92" s="322"/>
      <c r="U92" s="322"/>
      <c r="V92" s="322"/>
      <c r="W92" s="322"/>
      <c r="X92" s="322"/>
      <c r="Y92" s="322"/>
      <c r="Z92" s="322"/>
      <c r="AA92" s="322"/>
      <c r="AB92" s="322"/>
      <c r="AC92" s="322"/>
      <c r="AD92" s="322"/>
      <c r="AE92" s="322"/>
      <c r="AF92" s="322"/>
      <c r="AG92" s="322"/>
    </row>
    <row r="93" spans="1:33" s="325" customFormat="1" ht="15.75" outlineLevel="1">
      <c r="A93" s="320" t="s">
        <v>26</v>
      </c>
      <c r="B93" s="355">
        <f>'Personalst. Budget'!B106</f>
        <v>0</v>
      </c>
      <c r="C93" s="355"/>
      <c r="D93" s="355"/>
      <c r="E93" s="356">
        <f>'Personalst. Budget'!$R106/173*'Personalst. Budget'!E106</f>
        <v>0</v>
      </c>
      <c r="F93" s="356">
        <f>'Personalst. Budget'!$R106/173*'Personalst. Budget'!F106</f>
        <v>0</v>
      </c>
      <c r="G93" s="356">
        <f>'Personalst. Budget'!$R106/173*'Personalst. Budget'!G106</f>
        <v>0</v>
      </c>
      <c r="H93" s="356">
        <f>'Personalst. Budget'!$R106/173*'Personalst. Budget'!H106</f>
        <v>0</v>
      </c>
      <c r="I93" s="356">
        <f>'Personalst. Budget'!$R106/173*'Personalst. Budget'!I106</f>
        <v>0</v>
      </c>
      <c r="J93" s="356">
        <f>'Personalst. Budget'!$R106/173*'Personalst. Budget'!J106</f>
        <v>0</v>
      </c>
      <c r="K93" s="356">
        <f>'Personalst. Budget'!$R106/173*'Personalst. Budget'!K106</f>
        <v>0</v>
      </c>
      <c r="L93" s="356">
        <f>'Personalst. Budget'!$R106/173*'Personalst. Budget'!L106</f>
        <v>0</v>
      </c>
      <c r="M93" s="356">
        <f>'Personalst. Budget'!$R106/173*'Personalst. Budget'!M106</f>
        <v>0</v>
      </c>
      <c r="N93" s="356">
        <f>'Personalst. Budget'!$R106/173*'Personalst. Budget'!N106</f>
        <v>0</v>
      </c>
      <c r="O93" s="356">
        <f>'Personalst. Budget'!$R106/173*'Personalst. Budget'!O106</f>
        <v>0</v>
      </c>
      <c r="P93" s="356">
        <f>'Personalst. Budget'!$R106/173*'Personalst. Budget'!P106</f>
        <v>0</v>
      </c>
      <c r="Q93" s="357"/>
      <c r="R93" s="357">
        <f t="shared" si="3"/>
        <v>0</v>
      </c>
      <c r="S93" s="322"/>
      <c r="T93" s="322"/>
      <c r="U93" s="322"/>
      <c r="V93" s="322"/>
      <c r="W93" s="322"/>
      <c r="X93" s="322"/>
      <c r="Y93" s="322"/>
      <c r="Z93" s="322"/>
      <c r="AA93" s="322"/>
      <c r="AB93" s="322"/>
      <c r="AC93" s="322"/>
      <c r="AD93" s="322"/>
      <c r="AE93" s="322"/>
      <c r="AF93" s="322"/>
      <c r="AG93" s="322"/>
    </row>
    <row r="94" spans="1:33" s="325" customFormat="1" ht="15.75" outlineLevel="1">
      <c r="A94" s="320" t="s">
        <v>26</v>
      </c>
      <c r="B94" s="355">
        <f>'Personalst. Budget'!B107</f>
        <v>0</v>
      </c>
      <c r="C94" s="355"/>
      <c r="D94" s="355"/>
      <c r="E94" s="356">
        <f>'Personalst. Budget'!$R107/173*'Personalst. Budget'!E107</f>
        <v>0</v>
      </c>
      <c r="F94" s="356">
        <f>'Personalst. Budget'!$R107/173*'Personalst. Budget'!F107</f>
        <v>0</v>
      </c>
      <c r="G94" s="356">
        <f>'Personalst. Budget'!$R107/173*'Personalst. Budget'!G107</f>
        <v>0</v>
      </c>
      <c r="H94" s="356">
        <f>'Personalst. Budget'!$R107/173*'Personalst. Budget'!H107</f>
        <v>0</v>
      </c>
      <c r="I94" s="356">
        <f>'Personalst. Budget'!$R107/173*'Personalst. Budget'!I107</f>
        <v>0</v>
      </c>
      <c r="J94" s="356">
        <f>'Personalst. Budget'!$R107/173*'Personalst. Budget'!J107</f>
        <v>0</v>
      </c>
      <c r="K94" s="356">
        <f>'Personalst. Budget'!$R107/173*'Personalst. Budget'!K107</f>
        <v>0</v>
      </c>
      <c r="L94" s="356">
        <f>'Personalst. Budget'!$R107/173*'Personalst. Budget'!L107</f>
        <v>0</v>
      </c>
      <c r="M94" s="356">
        <f>'Personalst. Budget'!$R107/173*'Personalst. Budget'!M107</f>
        <v>0</v>
      </c>
      <c r="N94" s="356">
        <f>'Personalst. Budget'!$R107/173*'Personalst. Budget'!N107</f>
        <v>0</v>
      </c>
      <c r="O94" s="356">
        <f>'Personalst. Budget'!$R107/173*'Personalst. Budget'!O107</f>
        <v>0</v>
      </c>
      <c r="P94" s="356">
        <f>'Personalst. Budget'!$R107/173*'Personalst. Budget'!P107</f>
        <v>0</v>
      </c>
      <c r="Q94" s="357"/>
      <c r="R94" s="357">
        <f t="shared" si="3"/>
        <v>0</v>
      </c>
      <c r="S94" s="322"/>
      <c r="T94" s="322"/>
      <c r="U94" s="322"/>
      <c r="V94" s="322"/>
      <c r="W94" s="322"/>
      <c r="X94" s="322"/>
      <c r="Y94" s="322"/>
      <c r="Z94" s="322"/>
      <c r="AA94" s="322"/>
      <c r="AB94" s="322"/>
      <c r="AC94" s="322"/>
      <c r="AD94" s="322"/>
      <c r="AE94" s="322"/>
      <c r="AF94" s="322"/>
      <c r="AG94" s="322"/>
    </row>
    <row r="95" spans="1:33" s="325" customFormat="1" ht="15.75" outlineLevel="1">
      <c r="A95" s="320" t="s">
        <v>26</v>
      </c>
      <c r="B95" s="355">
        <f>'Personalst. Budget'!B108</f>
        <v>0</v>
      </c>
      <c r="C95" s="355"/>
      <c r="D95" s="355"/>
      <c r="E95" s="356">
        <f>'Personalst. Budget'!$R108/173*'Personalst. Budget'!E108</f>
        <v>0</v>
      </c>
      <c r="F95" s="356">
        <f>'Personalst. Budget'!$R108/173*'Personalst. Budget'!F108</f>
        <v>0</v>
      </c>
      <c r="G95" s="356">
        <f>'Personalst. Budget'!$R108/173*'Personalst. Budget'!G108</f>
        <v>0</v>
      </c>
      <c r="H95" s="356">
        <f>'Personalst. Budget'!$R108/173*'Personalst. Budget'!H108</f>
        <v>0</v>
      </c>
      <c r="I95" s="356">
        <f>'Personalst. Budget'!$R108/173*'Personalst. Budget'!I108</f>
        <v>0</v>
      </c>
      <c r="J95" s="356">
        <f>'Personalst. Budget'!$R108/173*'Personalst. Budget'!J108</f>
        <v>0</v>
      </c>
      <c r="K95" s="356">
        <f>'Personalst. Budget'!$R108/173*'Personalst. Budget'!K108</f>
        <v>0</v>
      </c>
      <c r="L95" s="356">
        <f>'Personalst. Budget'!$R108/173*'Personalst. Budget'!L108</f>
        <v>0</v>
      </c>
      <c r="M95" s="356">
        <f>'Personalst. Budget'!$R108/173*'Personalst. Budget'!M108</f>
        <v>0</v>
      </c>
      <c r="N95" s="356">
        <f>'Personalst. Budget'!$R108/173*'Personalst. Budget'!N108</f>
        <v>0</v>
      </c>
      <c r="O95" s="356">
        <f>'Personalst. Budget'!$R108/173*'Personalst. Budget'!O108</f>
        <v>0</v>
      </c>
      <c r="P95" s="356">
        <f>'Personalst. Budget'!$R108/173*'Personalst. Budget'!P108</f>
        <v>0</v>
      </c>
      <c r="Q95" s="357"/>
      <c r="R95" s="357">
        <f t="shared" si="3"/>
        <v>0</v>
      </c>
      <c r="S95" s="322"/>
      <c r="T95" s="322"/>
      <c r="U95" s="322"/>
      <c r="V95" s="322"/>
      <c r="W95" s="322"/>
      <c r="X95" s="322"/>
      <c r="Y95" s="322"/>
      <c r="Z95" s="322"/>
      <c r="AA95" s="322"/>
      <c r="AB95" s="322"/>
      <c r="AC95" s="322"/>
      <c r="AD95" s="322"/>
      <c r="AE95" s="322"/>
      <c r="AF95" s="322"/>
      <c r="AG95" s="322"/>
    </row>
    <row r="96" spans="1:33" s="325" customFormat="1" ht="15.75" outlineLevel="1">
      <c r="A96" s="320" t="s">
        <v>26</v>
      </c>
      <c r="B96" s="355">
        <f>'Personalst. Budget'!B109</f>
        <v>0</v>
      </c>
      <c r="C96" s="355"/>
      <c r="D96" s="355"/>
      <c r="E96" s="356">
        <f>'Personalst. Budget'!$R109/173*'Personalst. Budget'!E109</f>
        <v>0</v>
      </c>
      <c r="F96" s="356">
        <f>'Personalst. Budget'!$R109/173*'Personalst. Budget'!F109</f>
        <v>0</v>
      </c>
      <c r="G96" s="356">
        <f>'Personalst. Budget'!$R109/173*'Personalst. Budget'!G109</f>
        <v>0</v>
      </c>
      <c r="H96" s="356">
        <f>'Personalst. Budget'!$R109/173*'Personalst. Budget'!H109</f>
        <v>0</v>
      </c>
      <c r="I96" s="356">
        <f>'Personalst. Budget'!$R109/173*'Personalst. Budget'!I109</f>
        <v>0</v>
      </c>
      <c r="J96" s="356">
        <f>'Personalst. Budget'!$R109/173*'Personalst. Budget'!J109</f>
        <v>0</v>
      </c>
      <c r="K96" s="356">
        <f>'Personalst. Budget'!$R109/173*'Personalst. Budget'!K109</f>
        <v>0</v>
      </c>
      <c r="L96" s="356">
        <f>'Personalst. Budget'!$R109/173*'Personalst. Budget'!L109</f>
        <v>0</v>
      </c>
      <c r="M96" s="356">
        <f>'Personalst. Budget'!$R109/173*'Personalst. Budget'!M109</f>
        <v>0</v>
      </c>
      <c r="N96" s="356">
        <f>'Personalst. Budget'!$R109/173*'Personalst. Budget'!N109</f>
        <v>0</v>
      </c>
      <c r="O96" s="356">
        <f>'Personalst. Budget'!$R109/173*'Personalst. Budget'!O109</f>
        <v>0</v>
      </c>
      <c r="P96" s="356">
        <f>'Personalst. Budget'!$R109/173*'Personalst. Budget'!P109</f>
        <v>0</v>
      </c>
      <c r="Q96" s="357"/>
      <c r="R96" s="357">
        <f t="shared" si="3"/>
        <v>0</v>
      </c>
      <c r="S96" s="322"/>
      <c r="T96" s="322"/>
      <c r="U96" s="322"/>
      <c r="V96" s="322"/>
      <c r="W96" s="322"/>
      <c r="X96" s="322"/>
      <c r="Y96" s="322"/>
      <c r="Z96" s="322"/>
      <c r="AA96" s="322"/>
      <c r="AB96" s="322"/>
      <c r="AC96" s="322"/>
      <c r="AD96" s="322"/>
      <c r="AE96" s="322"/>
      <c r="AF96" s="322"/>
      <c r="AG96" s="322"/>
    </row>
    <row r="97" spans="1:33" s="325" customFormat="1" ht="15.75" outlineLevel="1">
      <c r="A97" s="320" t="s">
        <v>26</v>
      </c>
      <c r="B97" s="355">
        <f>'Personalst. Budget'!B110</f>
        <v>0</v>
      </c>
      <c r="C97" s="355"/>
      <c r="D97" s="355"/>
      <c r="E97" s="356">
        <f>'Personalst. Budget'!$R110/173*'Personalst. Budget'!E110</f>
        <v>0</v>
      </c>
      <c r="F97" s="356">
        <f>'Personalst. Budget'!$R110/173*'Personalst. Budget'!F110</f>
        <v>0</v>
      </c>
      <c r="G97" s="356">
        <f>'Personalst. Budget'!$R110/173*'Personalst. Budget'!G110</f>
        <v>0</v>
      </c>
      <c r="H97" s="356">
        <f>'Personalst. Budget'!$R110/173*'Personalst. Budget'!H110</f>
        <v>0</v>
      </c>
      <c r="I97" s="356">
        <f>'Personalst. Budget'!$R110/173*'Personalst. Budget'!I110</f>
        <v>0</v>
      </c>
      <c r="J97" s="356">
        <f>'Personalst. Budget'!$R110/173*'Personalst. Budget'!J110</f>
        <v>0</v>
      </c>
      <c r="K97" s="356">
        <f>'Personalst. Budget'!$R110/173*'Personalst. Budget'!K110</f>
        <v>0</v>
      </c>
      <c r="L97" s="356">
        <f>'Personalst. Budget'!$R110/173*'Personalst. Budget'!L110</f>
        <v>0</v>
      </c>
      <c r="M97" s="356">
        <f>'Personalst. Budget'!$R110/173*'Personalst. Budget'!M110</f>
        <v>0</v>
      </c>
      <c r="N97" s="356">
        <f>'Personalst. Budget'!$R110/173*'Personalst. Budget'!N110</f>
        <v>0</v>
      </c>
      <c r="O97" s="356">
        <f>'Personalst. Budget'!$R110/173*'Personalst. Budget'!O110</f>
        <v>0</v>
      </c>
      <c r="P97" s="356">
        <f>'Personalst. Budget'!$R110/173*'Personalst. Budget'!P110</f>
        <v>0</v>
      </c>
      <c r="Q97" s="357"/>
      <c r="R97" s="357">
        <f t="shared" si="3"/>
        <v>0</v>
      </c>
      <c r="S97" s="322"/>
      <c r="T97" s="322"/>
      <c r="U97" s="322"/>
      <c r="V97" s="322"/>
      <c r="W97" s="322"/>
      <c r="X97" s="322"/>
      <c r="Y97" s="322"/>
      <c r="Z97" s="322"/>
      <c r="AA97" s="322"/>
      <c r="AB97" s="322"/>
      <c r="AC97" s="322"/>
      <c r="AD97" s="322"/>
      <c r="AE97" s="322"/>
      <c r="AF97" s="322"/>
      <c r="AG97" s="322"/>
    </row>
    <row r="98" spans="1:33" s="325" customFormat="1" ht="15.75" outlineLevel="1">
      <c r="A98" s="320" t="s">
        <v>26</v>
      </c>
      <c r="B98" s="358" t="s">
        <v>183</v>
      </c>
      <c r="C98" s="358"/>
      <c r="D98" s="359"/>
      <c r="E98" s="360">
        <f>'Personalst. Budget'!E111*'Personalst. Budget'!$R$111/173*1.5+'Personalst. Budget'!E112*'Personalst. Budget'!$R$112/173*1.5+'Personalst. Budget'!E113*'Personalst. Budget'!$R$113/173*1.5</f>
        <v>0</v>
      </c>
      <c r="F98" s="360">
        <f>'Personalst. Budget'!F111*'Personalst. Budget'!$R$111/173*1.5+'Personalst. Budget'!F112*'Personalst. Budget'!$R$112/173*1.5+'Personalst. Budget'!F113*'Personalst. Budget'!$R$113/173*1.5</f>
        <v>0</v>
      </c>
      <c r="G98" s="360">
        <f>'Personalst. Budget'!G111*'Personalst. Budget'!$R$111/173*1.5+'Personalst. Budget'!G112*'Personalst. Budget'!$R$112/173*1.5+'Personalst. Budget'!G113*'Personalst. Budget'!$R$113/173*1.5</f>
        <v>0</v>
      </c>
      <c r="H98" s="360">
        <f>'Personalst. Budget'!H111*'Personalst. Budget'!$R$111/173*1.5+'Personalst. Budget'!H112*'Personalst. Budget'!$R$112/173*1.5+'Personalst. Budget'!H113*'Personalst. Budget'!$R$113/173*1.5</f>
        <v>0</v>
      </c>
      <c r="I98" s="360">
        <f>'Personalst. Budget'!I111*'Personalst. Budget'!$R$111/173*1.5+'Personalst. Budget'!I112*'Personalst. Budget'!$R$112/173*1.5+'Personalst. Budget'!I113*'Personalst. Budget'!$R$113/173*1.5</f>
        <v>0</v>
      </c>
      <c r="J98" s="360">
        <f>'Personalst. Budget'!J111*'Personalst. Budget'!$R$111/173*1.5+'Personalst. Budget'!J112*'Personalst. Budget'!$R$112/173*1.5+'Personalst. Budget'!J113*'Personalst. Budget'!$R$113/173*1.5</f>
        <v>0</v>
      </c>
      <c r="K98" s="360">
        <f>('Personalst. Budget'!K111*'Personalst. Budget'!$R$111/173*1.5+'Personalst. Budget'!K112*'Personalst. Budget'!$R$112/173*1.5+'Personalst. Budget'!K113*'Personalst. Budget'!$R$113/173*1.5)*1.025</f>
        <v>0</v>
      </c>
      <c r="L98" s="360">
        <f>('Personalst. Budget'!L111*'Personalst. Budget'!$R$111/173*1.5+'Personalst. Budget'!L112*'Personalst. Budget'!$R$112/173*1.5+'Personalst. Budget'!L113*'Personalst. Budget'!$R$113/173*1.5)*1.025</f>
        <v>0</v>
      </c>
      <c r="M98" s="360">
        <f>('Personalst. Budget'!M111*'Personalst. Budget'!$R$111/173*1.5+'Personalst. Budget'!M112*'Personalst. Budget'!$R$112/173*1.5+'Personalst. Budget'!M113*'Personalst. Budget'!$R$113/173*1.5)*1.025</f>
        <v>0</v>
      </c>
      <c r="N98" s="360">
        <f>('Personalst. Budget'!N111*'Personalst. Budget'!$R$111/173*1.5+'Personalst. Budget'!N112*'Personalst. Budget'!$R$112/173*1.5+'Personalst. Budget'!N113*'Personalst. Budget'!$R$113/173*1.5)*1.025</f>
        <v>0</v>
      </c>
      <c r="O98" s="360">
        <f>('Personalst. Budget'!O111*'Personalst. Budget'!$R$111/173*1.5+'Personalst. Budget'!O112*'Personalst. Budget'!$R$112/173*1.5+'Personalst. Budget'!O113*'Personalst. Budget'!$R$113/173*1.5)*1.025</f>
        <v>0</v>
      </c>
      <c r="P98" s="360">
        <f>('Personalst. Budget'!P111*'Personalst. Budget'!$R$111/173*1.5+'Personalst. Budget'!P112*'Personalst. Budget'!$R$112/173*1.5+'Personalst. Budget'!P113*'Personalst. Budget'!$R$113/173*1.5)*1.025</f>
        <v>0</v>
      </c>
      <c r="Q98" s="361"/>
      <c r="R98" s="361">
        <f t="shared" si="3"/>
        <v>0</v>
      </c>
      <c r="S98" s="322"/>
      <c r="T98" s="322"/>
      <c r="U98" s="322"/>
      <c r="V98" s="322"/>
      <c r="W98" s="322"/>
      <c r="X98" s="322"/>
      <c r="Y98" s="322"/>
      <c r="Z98" s="322"/>
      <c r="AA98" s="322"/>
      <c r="AB98" s="322"/>
      <c r="AC98" s="322"/>
      <c r="AD98" s="322"/>
      <c r="AE98" s="322"/>
      <c r="AF98" s="322"/>
      <c r="AG98" s="322"/>
    </row>
    <row r="99" spans="1:33" s="332" customFormat="1" ht="15.75" customHeight="1">
      <c r="A99" s="553" t="s">
        <v>184</v>
      </c>
      <c r="B99" s="554"/>
      <c r="C99" s="554"/>
      <c r="D99" s="555"/>
      <c r="E99" s="330">
        <f aca="true" t="shared" si="6" ref="E99:P99">SUM(E88:E97)</f>
        <v>0</v>
      </c>
      <c r="F99" s="330">
        <f t="shared" si="6"/>
        <v>0</v>
      </c>
      <c r="G99" s="330">
        <f t="shared" si="6"/>
        <v>0</v>
      </c>
      <c r="H99" s="330">
        <f t="shared" si="6"/>
        <v>0</v>
      </c>
      <c r="I99" s="330">
        <f t="shared" si="6"/>
        <v>0</v>
      </c>
      <c r="J99" s="330">
        <f t="shared" si="6"/>
        <v>0</v>
      </c>
      <c r="K99" s="330">
        <f t="shared" si="6"/>
        <v>0</v>
      </c>
      <c r="L99" s="330">
        <f t="shared" si="6"/>
        <v>0</v>
      </c>
      <c r="M99" s="330">
        <f t="shared" si="6"/>
        <v>0</v>
      </c>
      <c r="N99" s="330">
        <f t="shared" si="6"/>
        <v>0</v>
      </c>
      <c r="O99" s="330">
        <f t="shared" si="6"/>
        <v>0</v>
      </c>
      <c r="P99" s="330">
        <f t="shared" si="6"/>
        <v>0</v>
      </c>
      <c r="Q99" s="330"/>
      <c r="R99" s="330">
        <f t="shared" si="3"/>
        <v>0</v>
      </c>
      <c r="S99" s="329"/>
      <c r="T99" s="329"/>
      <c r="U99" s="329"/>
      <c r="V99" s="329"/>
      <c r="W99" s="329"/>
      <c r="X99" s="329"/>
      <c r="Y99" s="329"/>
      <c r="Z99" s="329"/>
      <c r="AA99" s="329"/>
      <c r="AB99" s="329"/>
      <c r="AC99" s="329"/>
      <c r="AD99" s="329"/>
      <c r="AE99" s="329"/>
      <c r="AF99" s="329"/>
      <c r="AG99" s="329"/>
    </row>
    <row r="100" spans="1:33" s="506" customFormat="1" ht="18.75">
      <c r="A100" s="577" t="s">
        <v>91</v>
      </c>
      <c r="B100" s="577"/>
      <c r="C100" s="577"/>
      <c r="D100" s="578"/>
      <c r="E100" s="503">
        <f aca="true" t="shared" si="7" ref="E100:P100">E26+E50+E73+E87+E99</f>
        <v>4147938.1502890172</v>
      </c>
      <c r="F100" s="503">
        <f t="shared" si="7"/>
        <v>4147938.1502890172</v>
      </c>
      <c r="G100" s="503">
        <f t="shared" si="7"/>
        <v>4203520</v>
      </c>
      <c r="H100" s="503">
        <f t="shared" si="7"/>
        <v>3998120</v>
      </c>
      <c r="I100" s="503">
        <f t="shared" si="7"/>
        <v>3746500</v>
      </c>
      <c r="J100" s="503">
        <f t="shared" si="7"/>
        <v>3746500</v>
      </c>
      <c r="K100" s="503">
        <f t="shared" si="7"/>
        <v>3746500</v>
      </c>
      <c r="L100" s="503">
        <f t="shared" si="7"/>
        <v>3746500</v>
      </c>
      <c r="M100" s="503">
        <f t="shared" si="7"/>
        <v>3746500</v>
      </c>
      <c r="N100" s="503">
        <f t="shared" si="7"/>
        <v>3746500</v>
      </c>
      <c r="O100" s="503">
        <f t="shared" si="7"/>
        <v>3746500</v>
      </c>
      <c r="P100" s="503">
        <f t="shared" si="7"/>
        <v>3746500</v>
      </c>
      <c r="Q100" s="503"/>
      <c r="R100" s="503">
        <f t="shared" si="3"/>
        <v>46469516.300578035</v>
      </c>
      <c r="S100" s="504"/>
      <c r="T100" s="505"/>
      <c r="U100" s="504"/>
      <c r="V100" s="504"/>
      <c r="W100" s="504"/>
      <c r="X100" s="504"/>
      <c r="Y100" s="504"/>
      <c r="Z100" s="504"/>
      <c r="AA100" s="504"/>
      <c r="AB100" s="504"/>
      <c r="AC100" s="504"/>
      <c r="AD100" s="504"/>
      <c r="AE100" s="504"/>
      <c r="AF100" s="504"/>
      <c r="AG100" s="504"/>
    </row>
    <row r="101" spans="1:33" s="538" customFormat="1" ht="57" customHeight="1">
      <c r="A101" s="539" t="s">
        <v>565</v>
      </c>
      <c r="B101" s="540"/>
      <c r="C101" s="540"/>
      <c r="D101" s="541"/>
      <c r="E101" s="535">
        <v>343000</v>
      </c>
      <c r="F101" s="535">
        <v>1031000</v>
      </c>
      <c r="G101" s="535">
        <v>455500</v>
      </c>
      <c r="H101" s="535">
        <v>286000</v>
      </c>
      <c r="I101" s="535">
        <v>286500</v>
      </c>
      <c r="J101" s="535">
        <v>275000</v>
      </c>
      <c r="K101" s="535">
        <v>275000</v>
      </c>
      <c r="L101" s="535">
        <v>275000</v>
      </c>
      <c r="M101" s="535">
        <v>275000</v>
      </c>
      <c r="N101" s="535">
        <v>275000</v>
      </c>
      <c r="O101" s="535">
        <v>275000</v>
      </c>
      <c r="P101" s="535">
        <v>275000</v>
      </c>
      <c r="Q101" s="535">
        <v>401000</v>
      </c>
      <c r="R101" s="536">
        <f>SUM(E101:P101)</f>
        <v>4327000</v>
      </c>
      <c r="S101" s="537"/>
      <c r="T101" s="537"/>
      <c r="U101" s="537"/>
      <c r="V101" s="537"/>
      <c r="W101" s="537"/>
      <c r="X101" s="537"/>
      <c r="Y101" s="537"/>
      <c r="Z101" s="537"/>
      <c r="AA101" s="537"/>
      <c r="AB101" s="537"/>
      <c r="AC101" s="537"/>
      <c r="AD101" s="537"/>
      <c r="AE101" s="537"/>
      <c r="AF101" s="537"/>
      <c r="AG101" s="537"/>
    </row>
    <row r="102" spans="1:33" s="511" customFormat="1" ht="15.75" customHeight="1">
      <c r="A102" s="579" t="s">
        <v>232</v>
      </c>
      <c r="B102" s="580"/>
      <c r="C102" s="512" t="s">
        <v>233</v>
      </c>
      <c r="D102" s="513"/>
      <c r="E102" s="514">
        <f>$D$102/12-E103</f>
        <v>0</v>
      </c>
      <c r="F102" s="514">
        <f aca="true" t="shared" si="8" ref="F102:P102">$D$102/12-F103</f>
        <v>0</v>
      </c>
      <c r="G102" s="514">
        <f t="shared" si="8"/>
        <v>0</v>
      </c>
      <c r="H102" s="514">
        <f t="shared" si="8"/>
        <v>0</v>
      </c>
      <c r="I102" s="514">
        <f t="shared" si="8"/>
        <v>0</v>
      </c>
      <c r="J102" s="514">
        <f t="shared" si="8"/>
        <v>0</v>
      </c>
      <c r="K102" s="514">
        <f t="shared" si="8"/>
        <v>0</v>
      </c>
      <c r="L102" s="514">
        <f t="shared" si="8"/>
        <v>0</v>
      </c>
      <c r="M102" s="514">
        <f t="shared" si="8"/>
        <v>0</v>
      </c>
      <c r="N102" s="514">
        <f t="shared" si="8"/>
        <v>0</v>
      </c>
      <c r="O102" s="514">
        <f t="shared" si="8"/>
        <v>0</v>
      </c>
      <c r="P102" s="514">
        <f t="shared" si="8"/>
        <v>0</v>
      </c>
      <c r="Q102" s="515"/>
      <c r="R102" s="509">
        <f aca="true" t="shared" si="9" ref="R102:R108">SUM(E102:P102)</f>
        <v>0</v>
      </c>
      <c r="S102" s="510"/>
      <c r="T102" s="510"/>
      <c r="U102" s="510"/>
      <c r="V102" s="510"/>
      <c r="W102" s="510"/>
      <c r="X102" s="510"/>
      <c r="Y102" s="510"/>
      <c r="Z102" s="510"/>
      <c r="AA102" s="510"/>
      <c r="AB102" s="510"/>
      <c r="AC102" s="510"/>
      <c r="AD102" s="510"/>
      <c r="AE102" s="510"/>
      <c r="AF102" s="510"/>
      <c r="AG102" s="510"/>
    </row>
    <row r="103" spans="1:33" s="511" customFormat="1" ht="15.75" customHeight="1">
      <c r="A103" s="581" t="s">
        <v>188</v>
      </c>
      <c r="B103" s="582"/>
      <c r="C103" s="582"/>
      <c r="D103" s="583"/>
      <c r="E103" s="516">
        <f aca="true" t="shared" si="10" ref="E103:P103">E98+E86+E72+E49+E25</f>
        <v>0</v>
      </c>
      <c r="F103" s="516">
        <f t="shared" si="10"/>
        <v>0</v>
      </c>
      <c r="G103" s="516">
        <f t="shared" si="10"/>
        <v>0</v>
      </c>
      <c r="H103" s="516">
        <f t="shared" si="10"/>
        <v>0</v>
      </c>
      <c r="I103" s="516">
        <f t="shared" si="10"/>
        <v>0</v>
      </c>
      <c r="J103" s="516">
        <f t="shared" si="10"/>
        <v>0</v>
      </c>
      <c r="K103" s="516">
        <f t="shared" si="10"/>
        <v>0</v>
      </c>
      <c r="L103" s="516">
        <f t="shared" si="10"/>
        <v>0</v>
      </c>
      <c r="M103" s="516">
        <f t="shared" si="10"/>
        <v>0</v>
      </c>
      <c r="N103" s="516">
        <f t="shared" si="10"/>
        <v>0</v>
      </c>
      <c r="O103" s="516">
        <f t="shared" si="10"/>
        <v>0</v>
      </c>
      <c r="P103" s="516">
        <f t="shared" si="10"/>
        <v>0</v>
      </c>
      <c r="Q103" s="516"/>
      <c r="R103" s="517">
        <f t="shared" si="9"/>
        <v>0</v>
      </c>
      <c r="S103" s="510"/>
      <c r="T103" s="510"/>
      <c r="U103" s="510"/>
      <c r="V103" s="510"/>
      <c r="W103" s="510"/>
      <c r="X103" s="510"/>
      <c r="Y103" s="510"/>
      <c r="Z103" s="510"/>
      <c r="AA103" s="510"/>
      <c r="AB103" s="510"/>
      <c r="AC103" s="510"/>
      <c r="AD103" s="510"/>
      <c r="AE103" s="510"/>
      <c r="AF103" s="510"/>
      <c r="AG103" s="510"/>
    </row>
    <row r="104" spans="1:33" s="511" customFormat="1" ht="15.75" customHeight="1">
      <c r="A104" s="584" t="s">
        <v>189</v>
      </c>
      <c r="B104" s="585"/>
      <c r="C104" s="518" t="s">
        <v>187</v>
      </c>
      <c r="D104" s="519"/>
      <c r="E104" s="508">
        <f aca="true" t="shared" si="11" ref="E104:P104">$D104/12</f>
        <v>0</v>
      </c>
      <c r="F104" s="515">
        <f t="shared" si="11"/>
        <v>0</v>
      </c>
      <c r="G104" s="515">
        <f t="shared" si="11"/>
        <v>0</v>
      </c>
      <c r="H104" s="515">
        <f t="shared" si="11"/>
        <v>0</v>
      </c>
      <c r="I104" s="515">
        <f t="shared" si="11"/>
        <v>0</v>
      </c>
      <c r="J104" s="515">
        <f t="shared" si="11"/>
        <v>0</v>
      </c>
      <c r="K104" s="515">
        <f t="shared" si="11"/>
        <v>0</v>
      </c>
      <c r="L104" s="515">
        <f t="shared" si="11"/>
        <v>0</v>
      </c>
      <c r="M104" s="515">
        <f t="shared" si="11"/>
        <v>0</v>
      </c>
      <c r="N104" s="515">
        <f t="shared" si="11"/>
        <v>0</v>
      </c>
      <c r="O104" s="515">
        <f t="shared" si="11"/>
        <v>0</v>
      </c>
      <c r="P104" s="515">
        <f t="shared" si="11"/>
        <v>0</v>
      </c>
      <c r="Q104" s="515"/>
      <c r="R104" s="520">
        <f t="shared" si="9"/>
        <v>0</v>
      </c>
      <c r="S104" s="510"/>
      <c r="T104" s="510"/>
      <c r="U104" s="510"/>
      <c r="V104" s="510"/>
      <c r="W104" s="510"/>
      <c r="X104" s="510"/>
      <c r="Y104" s="510"/>
      <c r="Z104" s="510"/>
      <c r="AA104" s="510"/>
      <c r="AB104" s="510"/>
      <c r="AC104" s="510"/>
      <c r="AD104" s="510"/>
      <c r="AE104" s="510"/>
      <c r="AF104" s="510"/>
      <c r="AG104" s="510"/>
    </row>
    <row r="105" spans="1:33" s="511" customFormat="1" ht="17.25" customHeight="1">
      <c r="A105" s="521" t="s">
        <v>190</v>
      </c>
      <c r="B105" s="522"/>
      <c r="C105" s="523">
        <v>0.05</v>
      </c>
      <c r="D105" s="524"/>
      <c r="E105" s="525"/>
      <c r="F105" s="525"/>
      <c r="G105" s="525"/>
      <c r="H105" s="525"/>
      <c r="I105" s="525"/>
      <c r="J105" s="525"/>
      <c r="K105" s="525"/>
      <c r="L105" s="525"/>
      <c r="M105" s="525"/>
      <c r="N105" s="525"/>
      <c r="O105" s="525"/>
      <c r="P105" s="525"/>
      <c r="Q105" s="515"/>
      <c r="R105" s="520">
        <f t="shared" si="9"/>
        <v>0</v>
      </c>
      <c r="S105" s="510"/>
      <c r="T105" s="510"/>
      <c r="U105" s="510"/>
      <c r="V105" s="510"/>
      <c r="W105" s="510"/>
      <c r="X105" s="510"/>
      <c r="Y105" s="510"/>
      <c r="Z105" s="510"/>
      <c r="AA105" s="510"/>
      <c r="AB105" s="510"/>
      <c r="AC105" s="510"/>
      <c r="AD105" s="510"/>
      <c r="AE105" s="510"/>
      <c r="AF105" s="510"/>
      <c r="AG105" s="510"/>
    </row>
    <row r="106" spans="1:33" s="511" customFormat="1" ht="21" customHeight="1">
      <c r="A106" s="586" t="s">
        <v>93</v>
      </c>
      <c r="B106" s="587"/>
      <c r="C106" s="587"/>
      <c r="D106" s="588"/>
      <c r="E106" s="515">
        <f>SUM(E100:E105)*0.285</f>
        <v>1279917.37283237</v>
      </c>
      <c r="F106" s="515">
        <f aca="true" t="shared" si="12" ref="F106:P106">SUM(F100:F105)*0.285</f>
        <v>1475997.37283237</v>
      </c>
      <c r="G106" s="515">
        <f t="shared" si="12"/>
        <v>1327820.7</v>
      </c>
      <c r="H106" s="515">
        <f t="shared" si="12"/>
        <v>1220974.2</v>
      </c>
      <c r="I106" s="515">
        <f t="shared" si="12"/>
        <v>1149405</v>
      </c>
      <c r="J106" s="515">
        <f t="shared" si="12"/>
        <v>1146127.5</v>
      </c>
      <c r="K106" s="515">
        <f t="shared" si="12"/>
        <v>1146127.5</v>
      </c>
      <c r="L106" s="515">
        <f t="shared" si="12"/>
        <v>1146127.5</v>
      </c>
      <c r="M106" s="515">
        <f t="shared" si="12"/>
        <v>1146127.5</v>
      </c>
      <c r="N106" s="515">
        <f t="shared" si="12"/>
        <v>1146127.5</v>
      </c>
      <c r="O106" s="515">
        <f t="shared" si="12"/>
        <v>1146127.5</v>
      </c>
      <c r="P106" s="515">
        <f t="shared" si="12"/>
        <v>1146127.5</v>
      </c>
      <c r="Q106" s="515"/>
      <c r="R106" s="515">
        <f t="shared" si="9"/>
        <v>14477007.14566474</v>
      </c>
      <c r="S106" s="510"/>
      <c r="T106" s="510"/>
      <c r="U106" s="510"/>
      <c r="V106" s="510"/>
      <c r="W106" s="510"/>
      <c r="X106" s="510"/>
      <c r="Y106" s="510"/>
      <c r="Z106" s="510"/>
      <c r="AA106" s="510"/>
      <c r="AB106" s="510"/>
      <c r="AC106" s="510"/>
      <c r="AD106" s="510"/>
      <c r="AE106" s="510"/>
      <c r="AF106" s="510"/>
      <c r="AG106" s="510"/>
    </row>
    <row r="107" spans="1:33" s="511" customFormat="1" ht="18.75">
      <c r="A107" s="589" t="s">
        <v>192</v>
      </c>
      <c r="B107" s="590"/>
      <c r="C107" s="590"/>
      <c r="D107" s="591"/>
      <c r="E107" s="526">
        <f aca="true" t="shared" si="13" ref="E107:P107">SUM(E100:E106)</f>
        <v>5770855.523121388</v>
      </c>
      <c r="F107" s="526">
        <f t="shared" si="13"/>
        <v>6654935.523121388</v>
      </c>
      <c r="G107" s="526">
        <f t="shared" si="13"/>
        <v>5986840.7</v>
      </c>
      <c r="H107" s="526">
        <f t="shared" si="13"/>
        <v>5505094.2</v>
      </c>
      <c r="I107" s="526">
        <f t="shared" si="13"/>
        <v>5182405</v>
      </c>
      <c r="J107" s="526">
        <f t="shared" si="13"/>
        <v>5167627.5</v>
      </c>
      <c r="K107" s="526">
        <f t="shared" si="13"/>
        <v>5167627.5</v>
      </c>
      <c r="L107" s="526">
        <f t="shared" si="13"/>
        <v>5167627.5</v>
      </c>
      <c r="M107" s="526">
        <f t="shared" si="13"/>
        <v>5167627.5</v>
      </c>
      <c r="N107" s="526">
        <f t="shared" si="13"/>
        <v>5167627.5</v>
      </c>
      <c r="O107" s="526">
        <f t="shared" si="13"/>
        <v>5167627.5</v>
      </c>
      <c r="P107" s="526">
        <f t="shared" si="13"/>
        <v>5167627.5</v>
      </c>
      <c r="Q107" s="527"/>
      <c r="R107" s="527">
        <f t="shared" si="9"/>
        <v>65273523.44624278</v>
      </c>
      <c r="S107" s="510"/>
      <c r="T107" s="510"/>
      <c r="U107" s="510"/>
      <c r="V107" s="510"/>
      <c r="W107" s="510"/>
      <c r="X107" s="510"/>
      <c r="Y107" s="510"/>
      <c r="Z107" s="510"/>
      <c r="AA107" s="510"/>
      <c r="AB107" s="510"/>
      <c r="AC107" s="510"/>
      <c r="AD107" s="510"/>
      <c r="AE107" s="510"/>
      <c r="AF107" s="510"/>
      <c r="AG107" s="510"/>
    </row>
    <row r="108" spans="1:33" s="511" customFormat="1" ht="15.75" customHeight="1">
      <c r="A108" s="569" t="s">
        <v>239</v>
      </c>
      <c r="B108" s="570"/>
      <c r="C108" s="570"/>
      <c r="D108" s="570"/>
      <c r="E108" s="507"/>
      <c r="F108" s="507"/>
      <c r="G108" s="507"/>
      <c r="H108" s="507"/>
      <c r="I108" s="507"/>
      <c r="J108" s="507"/>
      <c r="K108" s="507"/>
      <c r="L108" s="507"/>
      <c r="M108" s="507"/>
      <c r="N108" s="507"/>
      <c r="O108" s="507"/>
      <c r="P108" s="507"/>
      <c r="Q108" s="528"/>
      <c r="R108" s="529">
        <f t="shared" si="9"/>
        <v>0</v>
      </c>
      <c r="S108" s="510"/>
      <c r="T108" s="510"/>
      <c r="U108" s="510"/>
      <c r="V108" s="510"/>
      <c r="W108" s="510"/>
      <c r="X108" s="510"/>
      <c r="Y108" s="510"/>
      <c r="Z108" s="510"/>
      <c r="AA108" s="510"/>
      <c r="AB108" s="510"/>
      <c r="AC108" s="510"/>
      <c r="AD108" s="510"/>
      <c r="AE108" s="510"/>
      <c r="AF108" s="510"/>
      <c r="AG108" s="510"/>
    </row>
    <row r="109" spans="1:33" s="511" customFormat="1" ht="15.75" customHeight="1">
      <c r="A109" s="569" t="s">
        <v>238</v>
      </c>
      <c r="B109" s="570"/>
      <c r="C109" s="570"/>
      <c r="D109" s="570"/>
      <c r="E109" s="507"/>
      <c r="F109" s="507"/>
      <c r="G109" s="507"/>
      <c r="H109" s="507"/>
      <c r="I109" s="507"/>
      <c r="J109" s="507"/>
      <c r="K109" s="507"/>
      <c r="L109" s="507"/>
      <c r="M109" s="507"/>
      <c r="N109" s="507"/>
      <c r="O109" s="507"/>
      <c r="P109" s="507"/>
      <c r="Q109" s="528"/>
      <c r="R109" s="529">
        <f>SUM(E109:P109)</f>
        <v>0</v>
      </c>
      <c r="S109" s="510"/>
      <c r="T109" s="510"/>
      <c r="U109" s="510"/>
      <c r="V109" s="510"/>
      <c r="W109" s="510"/>
      <c r="X109" s="510"/>
      <c r="Y109" s="510"/>
      <c r="Z109" s="510"/>
      <c r="AA109" s="510"/>
      <c r="AB109" s="510"/>
      <c r="AC109" s="510"/>
      <c r="AD109" s="510"/>
      <c r="AE109" s="510"/>
      <c r="AF109" s="510"/>
      <c r="AG109" s="510"/>
    </row>
    <row r="110" spans="1:33" s="511" customFormat="1" ht="18.75">
      <c r="A110" s="511" t="s">
        <v>240</v>
      </c>
      <c r="E110" s="507"/>
      <c r="F110" s="507"/>
      <c r="G110" s="507"/>
      <c r="H110" s="507"/>
      <c r="I110" s="507"/>
      <c r="J110" s="507"/>
      <c r="K110" s="507"/>
      <c r="L110" s="507"/>
      <c r="M110" s="507"/>
      <c r="N110" s="507"/>
      <c r="O110" s="507"/>
      <c r="P110" s="507"/>
      <c r="Q110" s="528"/>
      <c r="R110" s="529">
        <f>SUM(E110:P110)</f>
        <v>0</v>
      </c>
      <c r="S110" s="510"/>
      <c r="T110" s="510"/>
      <c r="U110" s="510"/>
      <c r="V110" s="510"/>
      <c r="W110" s="510"/>
      <c r="X110" s="510"/>
      <c r="Y110" s="510"/>
      <c r="Z110" s="510"/>
      <c r="AA110" s="510"/>
      <c r="AB110" s="510"/>
      <c r="AC110" s="510"/>
      <c r="AD110" s="510"/>
      <c r="AE110" s="510"/>
      <c r="AF110" s="510"/>
      <c r="AG110" s="510"/>
    </row>
    <row r="111" spans="1:33" s="511" customFormat="1" ht="18.75">
      <c r="A111" s="530" t="s">
        <v>198</v>
      </c>
      <c r="B111" s="531"/>
      <c r="C111" s="531"/>
      <c r="D111" s="532"/>
      <c r="E111" s="533">
        <f aca="true" t="shared" si="14" ref="E111:P111">SUM(E107:E110)</f>
        <v>5770855.523121388</v>
      </c>
      <c r="F111" s="533">
        <f t="shared" si="14"/>
        <v>6654935.523121388</v>
      </c>
      <c r="G111" s="533">
        <f t="shared" si="14"/>
        <v>5986840.7</v>
      </c>
      <c r="H111" s="533">
        <f t="shared" si="14"/>
        <v>5505094.2</v>
      </c>
      <c r="I111" s="533">
        <f t="shared" si="14"/>
        <v>5182405</v>
      </c>
      <c r="J111" s="533">
        <f t="shared" si="14"/>
        <v>5167627.5</v>
      </c>
      <c r="K111" s="533">
        <f t="shared" si="14"/>
        <v>5167627.5</v>
      </c>
      <c r="L111" s="533">
        <f t="shared" si="14"/>
        <v>5167627.5</v>
      </c>
      <c r="M111" s="533">
        <f t="shared" si="14"/>
        <v>5167627.5</v>
      </c>
      <c r="N111" s="533">
        <f t="shared" si="14"/>
        <v>5167627.5</v>
      </c>
      <c r="O111" s="533">
        <f t="shared" si="14"/>
        <v>5167627.5</v>
      </c>
      <c r="P111" s="533">
        <f t="shared" si="14"/>
        <v>5167627.5</v>
      </c>
      <c r="Q111" s="534"/>
      <c r="R111" s="527">
        <f>SUM(E111:P111)</f>
        <v>65273523.44624278</v>
      </c>
      <c r="S111" s="510"/>
      <c r="T111" s="510"/>
      <c r="U111" s="510"/>
      <c r="V111" s="510"/>
      <c r="W111" s="510"/>
      <c r="X111" s="510"/>
      <c r="Y111" s="510"/>
      <c r="Z111" s="510"/>
      <c r="AA111" s="510"/>
      <c r="AB111" s="510"/>
      <c r="AC111" s="510"/>
      <c r="AD111" s="510"/>
      <c r="AE111" s="510"/>
      <c r="AF111" s="510"/>
      <c r="AG111" s="510"/>
    </row>
    <row r="112" ht="24" customHeight="1"/>
    <row r="113" ht="23.25">
      <c r="A113" s="362" t="s">
        <v>199</v>
      </c>
    </row>
    <row r="114" ht="17.25" customHeight="1">
      <c r="A114" s="363"/>
    </row>
    <row r="115" ht="17.25" customHeight="1">
      <c r="A115" s="363" t="s">
        <v>200</v>
      </c>
    </row>
    <row r="116" spans="1:18" ht="15.75">
      <c r="A116" s="574" t="s">
        <v>95</v>
      </c>
      <c r="B116" s="575"/>
      <c r="C116" s="575"/>
      <c r="D116" s="576"/>
      <c r="E116" s="279">
        <f>Budgetübersicht!E14</f>
        <v>8241795.881889764</v>
      </c>
      <c r="F116" s="279">
        <f>E116+Budgetübersicht!F14</f>
        <v>17698097.44094488</v>
      </c>
      <c r="G116" s="279">
        <f>F116+Budgetübersicht!G14</f>
        <v>27576341.519685037</v>
      </c>
      <c r="H116" s="279">
        <f>G116+Budgetübersicht!H14</f>
        <v>35111621.07086614</v>
      </c>
      <c r="I116" s="279">
        <f>H116+Budgetübersicht!I14</f>
        <v>46929922.75590551</v>
      </c>
      <c r="J116" s="279">
        <f>I116+Budgetübersicht!J14</f>
        <v>60262632.921259835</v>
      </c>
      <c r="K116" s="279">
        <f>J116+Budgetübersicht!K14</f>
        <v>81784607.52755904</v>
      </c>
      <c r="L116" s="279">
        <f>K116+Budgetübersicht!L14</f>
        <v>103604368.61417322</v>
      </c>
      <c r="M116" s="279">
        <f>L116+Budgetübersicht!M14</f>
        <v>114776227.93700786</v>
      </c>
      <c r="N116" s="279">
        <f>M116+Budgetübersicht!N14</f>
        <v>126365560.33070865</v>
      </c>
      <c r="O116" s="279">
        <f>N116+Budgetübersicht!O14</f>
        <v>135474970.4173228</v>
      </c>
      <c r="P116" s="279">
        <f>O116+Budgetübersicht!P14</f>
        <v>147488630.05511808</v>
      </c>
      <c r="Q116" s="278"/>
      <c r="R116" s="279"/>
    </row>
    <row r="117" spans="1:18" ht="15.75">
      <c r="A117" s="574" t="s">
        <v>96</v>
      </c>
      <c r="B117" s="575"/>
      <c r="C117" s="575"/>
      <c r="D117" s="576"/>
      <c r="E117" s="279">
        <f>E111</f>
        <v>5770855.523121388</v>
      </c>
      <c r="F117" s="279">
        <f aca="true" t="shared" si="15" ref="F117:P117">E117+F111</f>
        <v>12425791.046242775</v>
      </c>
      <c r="G117" s="279">
        <f t="shared" si="15"/>
        <v>18412631.746242777</v>
      </c>
      <c r="H117" s="279">
        <f t="shared" si="15"/>
        <v>23917725.946242776</v>
      </c>
      <c r="I117" s="279">
        <f t="shared" si="15"/>
        <v>29100130.946242776</v>
      </c>
      <c r="J117" s="279">
        <f t="shared" si="15"/>
        <v>34267758.44624278</v>
      </c>
      <c r="K117" s="279">
        <f t="shared" si="15"/>
        <v>39435385.94624278</v>
      </c>
      <c r="L117" s="279">
        <f t="shared" si="15"/>
        <v>44603013.44624278</v>
      </c>
      <c r="M117" s="279">
        <f t="shared" si="15"/>
        <v>49770640.94624278</v>
      </c>
      <c r="N117" s="279">
        <f t="shared" si="15"/>
        <v>54938268.44624278</v>
      </c>
      <c r="O117" s="279">
        <f t="shared" si="15"/>
        <v>60105895.94624278</v>
      </c>
      <c r="P117" s="279">
        <f t="shared" si="15"/>
        <v>65273523.44624278</v>
      </c>
      <c r="Q117" s="278"/>
      <c r="R117" s="279">
        <f>P117</f>
        <v>65273523.44624278</v>
      </c>
    </row>
    <row r="118" spans="1:18" ht="18.75">
      <c r="A118" s="571" t="s">
        <v>94</v>
      </c>
      <c r="B118" s="572"/>
      <c r="C118" s="572"/>
      <c r="D118" s="573"/>
      <c r="E118" s="364">
        <f>(E117)/E116</f>
        <v>0.7001939390178378</v>
      </c>
      <c r="F118" s="364">
        <f>(F117)/F116</f>
        <v>0.7020975609217449</v>
      </c>
      <c r="G118" s="364">
        <f>(G117)/G116</f>
        <v>0.6676966824297249</v>
      </c>
      <c r="H118" s="364">
        <f aca="true" t="shared" si="16" ref="H118:P118">(H117)/H116</f>
        <v>0.681191161694568</v>
      </c>
      <c r="I118" s="364">
        <f t="shared" si="16"/>
        <v>0.6200762591832928</v>
      </c>
      <c r="J118" s="364">
        <f t="shared" si="16"/>
        <v>0.5686402466187895</v>
      </c>
      <c r="K118" s="364">
        <f t="shared" si="16"/>
        <v>0.48218591662195354</v>
      </c>
      <c r="L118" s="364">
        <f t="shared" si="16"/>
        <v>0.43051286391548</v>
      </c>
      <c r="M118" s="364">
        <f t="shared" si="16"/>
        <v>0.4336319623045827</v>
      </c>
      <c r="N118" s="364">
        <f t="shared" si="16"/>
        <v>0.434756656026096</v>
      </c>
      <c r="O118" s="364">
        <f t="shared" si="16"/>
        <v>0.44366790235192555</v>
      </c>
      <c r="P118" s="364">
        <f t="shared" si="16"/>
        <v>0.44256647730641585</v>
      </c>
      <c r="Q118" s="365"/>
      <c r="R118" s="364">
        <f>P118</f>
        <v>0.44256647730641585</v>
      </c>
    </row>
    <row r="119" ht="16.5" customHeight="1">
      <c r="A119" s="363"/>
    </row>
    <row r="120" spans="4:33" ht="15">
      <c r="D120" s="301"/>
      <c r="S120" s="301"/>
      <c r="T120" s="301"/>
      <c r="U120" s="301"/>
      <c r="V120" s="301"/>
      <c r="W120" s="301"/>
      <c r="X120" s="301"/>
      <c r="Y120" s="301"/>
      <c r="Z120" s="301"/>
      <c r="AA120" s="301"/>
      <c r="AB120" s="301"/>
      <c r="AC120" s="301"/>
      <c r="AD120" s="301"/>
      <c r="AE120" s="301"/>
      <c r="AF120" s="301"/>
      <c r="AG120" s="301"/>
    </row>
    <row r="126" spans="4:33" ht="15">
      <c r="D126" s="301"/>
      <c r="S126" s="301"/>
      <c r="T126" s="301"/>
      <c r="U126" s="301"/>
      <c r="V126" s="301"/>
      <c r="W126" s="301"/>
      <c r="X126" s="301"/>
      <c r="Y126" s="301"/>
      <c r="Z126" s="301"/>
      <c r="AA126" s="301"/>
      <c r="AB126" s="301"/>
      <c r="AC126" s="301"/>
      <c r="AD126" s="301"/>
      <c r="AE126" s="301"/>
      <c r="AF126" s="301"/>
      <c r="AG126" s="301"/>
    </row>
    <row r="127" spans="4:33" ht="15">
      <c r="D127" s="301"/>
      <c r="S127" s="301"/>
      <c r="T127" s="301"/>
      <c r="U127" s="301"/>
      <c r="V127" s="301"/>
      <c r="W127" s="301"/>
      <c r="X127" s="301"/>
      <c r="Y127" s="301"/>
      <c r="Z127" s="301"/>
      <c r="AA127" s="301"/>
      <c r="AB127" s="301"/>
      <c r="AC127" s="301"/>
      <c r="AD127" s="301"/>
      <c r="AE127" s="301"/>
      <c r="AF127" s="301"/>
      <c r="AG127" s="301"/>
    </row>
    <row r="129" spans="4:33" ht="15">
      <c r="D129" s="301"/>
      <c r="S129" s="301"/>
      <c r="T129" s="301"/>
      <c r="U129" s="301"/>
      <c r="V129" s="301"/>
      <c r="W129" s="301"/>
      <c r="X129" s="301"/>
      <c r="Y129" s="301"/>
      <c r="Z129" s="301"/>
      <c r="AA129" s="301"/>
      <c r="AB129" s="301"/>
      <c r="AC129" s="301"/>
      <c r="AD129" s="301"/>
      <c r="AE129" s="301"/>
      <c r="AF129" s="301"/>
      <c r="AG129" s="301"/>
    </row>
  </sheetData>
  <sheetProtection/>
  <mergeCells count="17">
    <mergeCell ref="A118:D118"/>
    <mergeCell ref="A109:D109"/>
    <mergeCell ref="A116:D116"/>
    <mergeCell ref="A117:D117"/>
    <mergeCell ref="A100:D100"/>
    <mergeCell ref="A102:B102"/>
    <mergeCell ref="A103:D103"/>
    <mergeCell ref="A104:B104"/>
    <mergeCell ref="A106:D106"/>
    <mergeCell ref="A107:D107"/>
    <mergeCell ref="A108:D108"/>
    <mergeCell ref="A99:D99"/>
    <mergeCell ref="A1:B1"/>
    <mergeCell ref="A26:D26"/>
    <mergeCell ref="A50:D50"/>
    <mergeCell ref="A73:D73"/>
    <mergeCell ref="A87:D87"/>
  </mergeCells>
  <dataValidations count="1">
    <dataValidation type="list" allowBlank="1" showInputMessage="1" showErrorMessage="1" sqref="D88:D97">
      <formula1>Personalkostenbudget!#REF!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1"/>
  <rowBreaks count="2" manualBreakCount="2">
    <brk id="50" max="17" man="1"/>
    <brk id="99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39"/>
  <sheetViews>
    <sheetView zoomScale="80" zoomScaleNormal="80" zoomScalePageLayoutView="0" workbookViewId="0" topLeftCell="A1">
      <pane xSplit="1" ySplit="5" topLeftCell="B6" activePane="bottomRight" state="frozen"/>
      <selection pane="topLeft" activeCell="B8" sqref="B8"/>
      <selection pane="topRight" activeCell="B8" sqref="B8"/>
      <selection pane="bottomLeft" activeCell="B8" sqref="B8"/>
      <selection pane="bottomRight" activeCell="C4" sqref="C4:F4"/>
    </sheetView>
  </sheetViews>
  <sheetFormatPr defaultColWidth="9.00390625" defaultRowHeight="15.75" outlineLevelRow="1"/>
  <cols>
    <col min="1" max="1" width="17.50390625" style="171" customWidth="1"/>
    <col min="2" max="2" width="14.375" style="171" customWidth="1"/>
    <col min="3" max="3" width="12.75390625" style="171" customWidth="1"/>
    <col min="4" max="4" width="14.25390625" style="171" customWidth="1"/>
    <col min="5" max="5" width="12.00390625" style="172" customWidth="1"/>
    <col min="6" max="9" width="8.75390625" style="171" customWidth="1"/>
    <col min="10" max="15" width="9.00390625" style="171" bestFit="1" customWidth="1"/>
    <col min="16" max="16" width="9.75390625" style="171" bestFit="1" customWidth="1"/>
    <col min="17" max="17" width="9.00390625" style="171" bestFit="1" customWidth="1"/>
    <col min="18" max="18" width="7.625" style="171" customWidth="1"/>
    <col min="19" max="19" width="10.125" style="171" bestFit="1" customWidth="1"/>
    <col min="20" max="20" width="2.75390625" style="173" customWidth="1"/>
    <col min="21" max="34" width="9.00390625" style="173" customWidth="1"/>
    <col min="35" max="16384" width="11.00390625" style="171" customWidth="1"/>
  </cols>
  <sheetData>
    <row r="1" spans="1:17" ht="38.25" customHeight="1">
      <c r="A1" s="221" t="s">
        <v>80</v>
      </c>
      <c r="B1" s="222"/>
      <c r="C1" s="223"/>
      <c r="D1" s="223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9.75" customHeight="1">
      <c r="A2" s="172"/>
      <c r="B2" s="172"/>
      <c r="C2" s="172"/>
      <c r="D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ht="15" customHeight="1">
      <c r="A3" s="174" t="s">
        <v>81</v>
      </c>
      <c r="B3" s="175">
        <f ca="1">TODAY()</f>
        <v>42544</v>
      </c>
      <c r="C3" s="224"/>
      <c r="D3" s="224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6" ht="18.75">
      <c r="A4" s="176" t="s">
        <v>82</v>
      </c>
      <c r="B4" s="190"/>
      <c r="C4" s="592" t="e">
        <f>Budgetübersicht!#REF!</f>
        <v>#REF!</v>
      </c>
      <c r="D4" s="593"/>
      <c r="E4" s="593"/>
      <c r="F4" s="594"/>
    </row>
    <row r="5" spans="1:34" s="183" customFormat="1" ht="30" customHeight="1">
      <c r="A5" s="177" t="s">
        <v>83</v>
      </c>
      <c r="B5" s="177" t="s">
        <v>146</v>
      </c>
      <c r="C5" s="191" t="s">
        <v>147</v>
      </c>
      <c r="D5" s="225" t="s">
        <v>201</v>
      </c>
      <c r="E5" s="191" t="s">
        <v>84</v>
      </c>
      <c r="F5" s="192" t="s">
        <v>85</v>
      </c>
      <c r="G5" s="178" t="s">
        <v>86</v>
      </c>
      <c r="H5" s="178" t="s">
        <v>47</v>
      </c>
      <c r="I5" s="178" t="s">
        <v>8</v>
      </c>
      <c r="J5" s="178" t="s">
        <v>9</v>
      </c>
      <c r="K5" s="178" t="s">
        <v>10</v>
      </c>
      <c r="L5" s="178" t="s">
        <v>11</v>
      </c>
      <c r="M5" s="178" t="s">
        <v>12</v>
      </c>
      <c r="N5" s="178" t="s">
        <v>13</v>
      </c>
      <c r="O5" s="178" t="s">
        <v>14</v>
      </c>
      <c r="P5" s="178" t="s">
        <v>15</v>
      </c>
      <c r="Q5" s="178" t="s">
        <v>16</v>
      </c>
      <c r="R5" s="193" t="s">
        <v>87</v>
      </c>
      <c r="S5" s="178" t="s">
        <v>51</v>
      </c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</row>
    <row r="6" spans="1:34" s="185" customFormat="1" ht="15.75" outlineLevel="1">
      <c r="A6" s="179" t="s">
        <v>88</v>
      </c>
      <c r="B6" s="180" t="str">
        <f>'Personalst. Budget'!B6</f>
        <v>Frau Katalin SZABÓ</v>
      </c>
      <c r="C6" s="180" t="str">
        <f>'Personalst. Budget'!C6</f>
        <v>Schichtleiter, Spa Manager, Finanz </v>
      </c>
      <c r="D6" s="180"/>
      <c r="E6" s="180">
        <f>'Personalst. Budget'!D6</f>
        <v>0</v>
      </c>
      <c r="F6" s="184">
        <f>'Personalst. Budget'!$R6/173*'Personalst. Budget'!E6</f>
        <v>169000</v>
      </c>
      <c r="G6" s="184">
        <f>'Personalst. Budget'!$R6/173*'Personalst. Budget'!F6</f>
        <v>169000</v>
      </c>
      <c r="H6" s="184">
        <f>'Personalst. Budget'!$R6/173*'Personalst. Budget'!G6</f>
        <v>169000</v>
      </c>
      <c r="I6" s="184">
        <f>'Personalst. Budget'!$R6/173*'Personalst. Budget'!H6</f>
        <v>169000</v>
      </c>
      <c r="J6" s="184">
        <f>'Personalst. Budget'!$R6/173*'Personalst. Budget'!I6</f>
        <v>169000</v>
      </c>
      <c r="K6" s="184">
        <f>'Personalst. Budget'!$R6/173*'Personalst. Budget'!J6</f>
        <v>169000</v>
      </c>
      <c r="L6" s="184">
        <f>'Personalst. Budget'!$R6/173*'Personalst. Budget'!K6*1.025</f>
        <v>173224.99999999997</v>
      </c>
      <c r="M6" s="184">
        <f>'Personalst. Budget'!$R6/173*'Personalst. Budget'!L6*1.025</f>
        <v>173224.99999999997</v>
      </c>
      <c r="N6" s="184">
        <f>'Personalst. Budget'!$R6/173*'Personalst. Budget'!M6*1.025</f>
        <v>173224.99999999997</v>
      </c>
      <c r="O6" s="184">
        <f>'Personalst. Budget'!$R6/173*'Personalst. Budget'!N6*1.025</f>
        <v>173224.99999999997</v>
      </c>
      <c r="P6" s="184">
        <f>'Personalst. Budget'!$R6/173*'Personalst. Budget'!O6*1.025</f>
        <v>173224.99999999997</v>
      </c>
      <c r="Q6" s="184">
        <f>'Personalst. Budget'!$R6/173*'Personalst. Budget'!P6*1.025</f>
        <v>173224.99999999997</v>
      </c>
      <c r="R6" s="194">
        <f>SUM(F6:Q6)/6</f>
        <v>342225</v>
      </c>
      <c r="S6" s="194">
        <f>SUM(F6:R6)</f>
        <v>2395575</v>
      </c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</row>
    <row r="7" spans="1:34" s="185" customFormat="1" ht="15.75" outlineLevel="1">
      <c r="A7" s="179" t="s">
        <v>88</v>
      </c>
      <c r="B7" s="180" t="str">
        <f>'Personalst. Budget'!B7</f>
        <v>Frau Vivien MOLNÁR</v>
      </c>
      <c r="C7" s="180" t="str">
        <f>'Personalst. Budget'!C7</f>
        <v>Schichtleiter, Administration, Arbeitswesen</v>
      </c>
      <c r="D7" s="180"/>
      <c r="E7" s="180">
        <f>'Personalst. Budget'!D7</f>
        <v>0</v>
      </c>
      <c r="F7" s="184">
        <f>'Personalst. Budget'!$R7/173*'Personalst. Budget'!E7</f>
        <v>164000</v>
      </c>
      <c r="G7" s="184">
        <f>'Personalst. Budget'!$R7/173*'Personalst. Budget'!F7</f>
        <v>164000</v>
      </c>
      <c r="H7" s="184">
        <f>'Personalst. Budget'!$R7/173*'Personalst. Budget'!G7</f>
        <v>164000</v>
      </c>
      <c r="I7" s="184">
        <f>'Personalst. Budget'!$R7/173*'Personalst. Budget'!H7</f>
        <v>164000</v>
      </c>
      <c r="J7" s="184">
        <f>'Personalst. Budget'!$R7/173*'Personalst. Budget'!I7</f>
        <v>0</v>
      </c>
      <c r="K7" s="184">
        <f>'Personalst. Budget'!$R7/173*'Personalst. Budget'!J7</f>
        <v>0</v>
      </c>
      <c r="L7" s="184">
        <f>'Personalst. Budget'!$R7/173*'Personalst. Budget'!K7*1.025</f>
        <v>0</v>
      </c>
      <c r="M7" s="184">
        <f>'Personalst. Budget'!$R7/173*'Personalst. Budget'!L7*1.025</f>
        <v>0</v>
      </c>
      <c r="N7" s="184">
        <f>'Personalst. Budget'!$R7/173*'Personalst. Budget'!M7*1.025</f>
        <v>0</v>
      </c>
      <c r="O7" s="184">
        <f>'Personalst. Budget'!$R7/173*'Personalst. Budget'!N7*1.025</f>
        <v>0</v>
      </c>
      <c r="P7" s="184">
        <f>'Personalst. Budget'!$R7/173*'Personalst. Budget'!O7*1.025</f>
        <v>0</v>
      </c>
      <c r="Q7" s="184">
        <f>'Personalst. Budget'!$R7/173*'Personalst. Budget'!P7*1.025</f>
        <v>0</v>
      </c>
      <c r="R7" s="194">
        <f aca="true" t="shared" si="0" ref="R7:R24">SUM(F7:Q7)/6</f>
        <v>109333.33333333333</v>
      </c>
      <c r="S7" s="194">
        <f aca="true" t="shared" si="1" ref="S7:S70">SUM(F7:R7)</f>
        <v>765333.3333333334</v>
      </c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</row>
    <row r="8" spans="1:34" s="185" customFormat="1" ht="15.75" outlineLevel="1">
      <c r="A8" s="179" t="s">
        <v>88</v>
      </c>
      <c r="B8" s="180" t="str">
        <f>'Personalst. Budget'!B8</f>
        <v>Frau Liliána KOVÁCS</v>
      </c>
      <c r="C8" s="180" t="str">
        <f>'Personalst. Budget'!C8</f>
        <v>Rezeption</v>
      </c>
      <c r="D8" s="180"/>
      <c r="E8" s="180">
        <f>'Personalst. Budget'!D8</f>
        <v>0</v>
      </c>
      <c r="F8" s="184">
        <f>'Personalst. Budget'!$R8/173*'Personalst. Budget'!E8</f>
        <v>160000</v>
      </c>
      <c r="G8" s="184">
        <f>'Personalst. Budget'!$R8/173*'Personalst. Budget'!F8</f>
        <v>160000</v>
      </c>
      <c r="H8" s="184">
        <f>'Personalst. Budget'!$R8/173*'Personalst. Budget'!G8</f>
        <v>160000</v>
      </c>
      <c r="I8" s="184">
        <f>'Personalst. Budget'!$R8/173*'Personalst. Budget'!H8</f>
        <v>160000</v>
      </c>
      <c r="J8" s="184">
        <f>'Personalst. Budget'!$R8/173*'Personalst. Budget'!I8</f>
        <v>160000</v>
      </c>
      <c r="K8" s="184">
        <f>'Personalst. Budget'!$R8/173*'Personalst. Budget'!J8</f>
        <v>160000</v>
      </c>
      <c r="L8" s="184">
        <f>'Personalst. Budget'!$R8/173*'Personalst. Budget'!K8*1.025</f>
        <v>164000</v>
      </c>
      <c r="M8" s="184">
        <f>'Personalst. Budget'!$R8/173*'Personalst. Budget'!L8*1.025</f>
        <v>164000</v>
      </c>
      <c r="N8" s="184">
        <f>'Personalst. Budget'!$R8/173*'Personalst. Budget'!M8*1.025</f>
        <v>164000</v>
      </c>
      <c r="O8" s="184">
        <f>'Personalst. Budget'!$R8/173*'Personalst. Budget'!N8*1.025</f>
        <v>164000</v>
      </c>
      <c r="P8" s="184">
        <f>'Personalst. Budget'!$R8/173*'Personalst. Budget'!O8*1.025</f>
        <v>164000</v>
      </c>
      <c r="Q8" s="184">
        <f>'Personalst. Budget'!$R8/173*'Personalst. Budget'!P8*1.025</f>
        <v>164000</v>
      </c>
      <c r="R8" s="194">
        <f t="shared" si="0"/>
        <v>324000</v>
      </c>
      <c r="S8" s="194">
        <f t="shared" si="1"/>
        <v>2268000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</row>
    <row r="9" spans="1:34" s="185" customFormat="1" ht="15.75" outlineLevel="1">
      <c r="A9" s="179" t="s">
        <v>88</v>
      </c>
      <c r="B9" s="180" t="str">
        <f>'Personalst. Budget'!B9</f>
        <v>Frau Roberta KOVÁCS</v>
      </c>
      <c r="C9" s="180" t="str">
        <f>'Personalst. Budget'!C9</f>
        <v>Rezeption</v>
      </c>
      <c r="D9" s="180"/>
      <c r="E9" s="180">
        <f>'Personalst. Budget'!D9</f>
        <v>0</v>
      </c>
      <c r="F9" s="184">
        <f>'Personalst. Budget'!$R9/173*'Personalst. Budget'!E9</f>
        <v>160000</v>
      </c>
      <c r="G9" s="184">
        <f>'Personalst. Budget'!$R9/173*'Personalst. Budget'!F9</f>
        <v>160000</v>
      </c>
      <c r="H9" s="184">
        <f>'Personalst. Budget'!$R9/173*'Personalst. Budget'!G9</f>
        <v>160000</v>
      </c>
      <c r="I9" s="184">
        <f>'Personalst. Budget'!$R9/173*'Personalst. Budget'!H9</f>
        <v>160000</v>
      </c>
      <c r="J9" s="184">
        <f>'Personalst. Budget'!$R9/173*'Personalst. Budget'!I9</f>
        <v>160000</v>
      </c>
      <c r="K9" s="184">
        <f>'Personalst. Budget'!$R9/173*'Personalst. Budget'!J9</f>
        <v>160000</v>
      </c>
      <c r="L9" s="184">
        <f>'Personalst. Budget'!$R9/173*'Personalst. Budget'!K9*1.025</f>
        <v>164000</v>
      </c>
      <c r="M9" s="184">
        <f>'Personalst. Budget'!$R9/173*'Personalst. Budget'!L9*1.025</f>
        <v>164000</v>
      </c>
      <c r="N9" s="184">
        <f>'Personalst. Budget'!$R9/173*'Personalst. Budget'!M9*1.025</f>
        <v>164000</v>
      </c>
      <c r="O9" s="184">
        <f>'Personalst. Budget'!$R9/173*'Personalst. Budget'!N9*1.025</f>
        <v>164000</v>
      </c>
      <c r="P9" s="184">
        <f>'Personalst. Budget'!$R9/173*'Personalst. Budget'!O9*1.025</f>
        <v>164000</v>
      </c>
      <c r="Q9" s="184">
        <f>'Personalst. Budget'!$R9/173*'Personalst. Budget'!P9*1.025</f>
        <v>164000</v>
      </c>
      <c r="R9" s="194">
        <f t="shared" si="0"/>
        <v>324000</v>
      </c>
      <c r="S9" s="194">
        <f t="shared" si="1"/>
        <v>2268000</v>
      </c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</row>
    <row r="10" spans="1:34" s="185" customFormat="1" ht="15.75" outlineLevel="1">
      <c r="A10" s="179" t="s">
        <v>88</v>
      </c>
      <c r="B10" s="180" t="str">
        <f>'Personalst. Budget'!B10</f>
        <v>Frau Judit BENI</v>
      </c>
      <c r="C10" s="180" t="str">
        <f>'Personalst. Budget'!C10</f>
        <v>Marketing</v>
      </c>
      <c r="D10" s="180"/>
      <c r="E10" s="180">
        <f>'Personalst. Budget'!D10</f>
        <v>0</v>
      </c>
      <c r="F10" s="184">
        <f>'Personalst. Budget'!$R10/173*'Personalst. Budget'!E10</f>
        <v>168038.15028901733</v>
      </c>
      <c r="G10" s="184">
        <f>'Personalst. Budget'!$R10/173*'Personalst. Budget'!F10</f>
        <v>168038.15028901733</v>
      </c>
      <c r="H10" s="184">
        <f>'Personalst. Budget'!$R10/173*'Personalst. Budget'!G10</f>
        <v>223620</v>
      </c>
      <c r="I10" s="184">
        <f>'Personalst. Budget'!$R10/173*'Personalst. Budget'!H10</f>
        <v>223620</v>
      </c>
      <c r="J10" s="184">
        <f>'Personalst. Budget'!$R10/173*'Personalst. Budget'!I10</f>
        <v>0</v>
      </c>
      <c r="K10" s="184">
        <f>'Personalst. Budget'!$R10/173*'Personalst. Budget'!J10</f>
        <v>0</v>
      </c>
      <c r="L10" s="184">
        <f>'Personalst. Budget'!$R10/173*'Personalst. Budget'!K10*1.025</f>
        <v>0</v>
      </c>
      <c r="M10" s="184">
        <f>'Personalst. Budget'!$R10/173*'Personalst. Budget'!L10*1.025</f>
        <v>0</v>
      </c>
      <c r="N10" s="184">
        <f>'Personalst. Budget'!$R10/173*'Personalst. Budget'!M10*1.025</f>
        <v>0</v>
      </c>
      <c r="O10" s="184">
        <f>'Personalst. Budget'!$R10/173*'Personalst. Budget'!N10*1.025</f>
        <v>0</v>
      </c>
      <c r="P10" s="184">
        <f>'Personalst. Budget'!$R10/173*'Personalst. Budget'!O10*1.025</f>
        <v>0</v>
      </c>
      <c r="Q10" s="184">
        <f>'Personalst. Budget'!$R10/173*'Personalst. Budget'!P10*1.025</f>
        <v>0</v>
      </c>
      <c r="R10" s="194">
        <f t="shared" si="0"/>
        <v>130552.71676300578</v>
      </c>
      <c r="S10" s="194">
        <f t="shared" si="1"/>
        <v>913869.0173410405</v>
      </c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</row>
    <row r="11" spans="1:34" s="185" customFormat="1" ht="15.75" outlineLevel="1">
      <c r="A11" s="179" t="s">
        <v>88</v>
      </c>
      <c r="B11" s="180">
        <f>'Personalst. Budget'!B11</f>
        <v>0</v>
      </c>
      <c r="C11" s="180">
        <f>'Personalst. Budget'!C11</f>
        <v>0</v>
      </c>
      <c r="D11" s="180"/>
      <c r="E11" s="180">
        <f>'Personalst. Budget'!D11</f>
        <v>0</v>
      </c>
      <c r="F11" s="184">
        <f>'Personalst. Budget'!$R11/173*'Personalst. Budget'!E11</f>
        <v>0</v>
      </c>
      <c r="G11" s="184">
        <f>'Personalst. Budget'!$R11/173*'Personalst. Budget'!F11</f>
        <v>0</v>
      </c>
      <c r="H11" s="184">
        <f>'Personalst. Budget'!$R11/173*'Personalst. Budget'!G11</f>
        <v>0</v>
      </c>
      <c r="I11" s="184">
        <f>'Personalst. Budget'!$R11/173*'Personalst. Budget'!H11</f>
        <v>0</v>
      </c>
      <c r="J11" s="184">
        <f>'Personalst. Budget'!$R11/173*'Personalst. Budget'!I11</f>
        <v>0</v>
      </c>
      <c r="K11" s="184">
        <f>'Personalst. Budget'!$R11/173*'Personalst. Budget'!J11</f>
        <v>0</v>
      </c>
      <c r="L11" s="184">
        <f>'Personalst. Budget'!$R11/173*'Personalst. Budget'!K11*1.025</f>
        <v>0</v>
      </c>
      <c r="M11" s="184">
        <f>'Personalst. Budget'!$R11/173*'Personalst. Budget'!L11*1.025</f>
        <v>0</v>
      </c>
      <c r="N11" s="184">
        <f>'Personalst. Budget'!$R11/173*'Personalst. Budget'!M11*1.025</f>
        <v>0</v>
      </c>
      <c r="O11" s="184">
        <f>'Personalst. Budget'!$R11/173*'Personalst. Budget'!N11*1.025</f>
        <v>0</v>
      </c>
      <c r="P11" s="184">
        <f>'Personalst. Budget'!$R11/173*'Personalst. Budget'!O11*1.025</f>
        <v>0</v>
      </c>
      <c r="Q11" s="184">
        <f>'Personalst. Budget'!$R11/173*'Personalst. Budget'!P11*1.025</f>
        <v>0</v>
      </c>
      <c r="R11" s="194">
        <f t="shared" si="0"/>
        <v>0</v>
      </c>
      <c r="S11" s="194">
        <f t="shared" si="1"/>
        <v>0</v>
      </c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</row>
    <row r="12" spans="1:34" s="185" customFormat="1" ht="15.75" outlineLevel="1">
      <c r="A12" s="179" t="s">
        <v>88</v>
      </c>
      <c r="B12" s="180">
        <f>'Personalst. Budget'!B12</f>
        <v>0</v>
      </c>
      <c r="C12" s="180">
        <f>'Personalst. Budget'!C12</f>
        <v>0</v>
      </c>
      <c r="D12" s="180"/>
      <c r="E12" s="180">
        <f>'Personalst. Budget'!D12</f>
        <v>0</v>
      </c>
      <c r="F12" s="184">
        <f>'Personalst. Budget'!$R12/173*'Personalst. Budget'!E12</f>
        <v>0</v>
      </c>
      <c r="G12" s="184">
        <f>'Personalst. Budget'!$R12/173*'Personalst. Budget'!F12</f>
        <v>0</v>
      </c>
      <c r="H12" s="184">
        <f>'Personalst. Budget'!$R12/173*'Personalst. Budget'!G12</f>
        <v>0</v>
      </c>
      <c r="I12" s="184">
        <f>'Personalst. Budget'!$R12/173*'Personalst. Budget'!H12</f>
        <v>0</v>
      </c>
      <c r="J12" s="184">
        <f>'Personalst. Budget'!$R12/173*'Personalst. Budget'!I12</f>
        <v>0</v>
      </c>
      <c r="K12" s="184">
        <f>'Personalst. Budget'!$R12/173*'Personalst. Budget'!J12</f>
        <v>0</v>
      </c>
      <c r="L12" s="184">
        <f>'Personalst. Budget'!$R12/173*'Personalst. Budget'!K12*1.025</f>
        <v>0</v>
      </c>
      <c r="M12" s="184">
        <f>'Personalst. Budget'!$R12/173*'Personalst. Budget'!L12*1.025</f>
        <v>0</v>
      </c>
      <c r="N12" s="184">
        <f>'Personalst. Budget'!$R12/173*'Personalst. Budget'!M12*1.025</f>
        <v>0</v>
      </c>
      <c r="O12" s="184">
        <f>'Personalst. Budget'!$R12/173*'Personalst. Budget'!N12*1.025</f>
        <v>0</v>
      </c>
      <c r="P12" s="184">
        <f>'Personalst. Budget'!$R12/173*'Personalst. Budget'!O12*1.025</f>
        <v>0</v>
      </c>
      <c r="Q12" s="184">
        <f>'Personalst. Budget'!$R12/173*'Personalst. Budget'!P12*1.025</f>
        <v>0</v>
      </c>
      <c r="R12" s="194">
        <f t="shared" si="0"/>
        <v>0</v>
      </c>
      <c r="S12" s="194">
        <f t="shared" si="1"/>
        <v>0</v>
      </c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</row>
    <row r="13" spans="1:34" s="185" customFormat="1" ht="15.75" outlineLevel="1">
      <c r="A13" s="179" t="s">
        <v>88</v>
      </c>
      <c r="B13" s="180">
        <f>'Personalst. Budget'!B13</f>
        <v>0</v>
      </c>
      <c r="C13" s="180">
        <f>'Personalst. Budget'!C13</f>
        <v>0</v>
      </c>
      <c r="D13" s="180"/>
      <c r="E13" s="180">
        <f>'Personalst. Budget'!D13</f>
        <v>0</v>
      </c>
      <c r="F13" s="184">
        <f>'Personalst. Budget'!$R13/173*'Personalst. Budget'!E13</f>
        <v>0</v>
      </c>
      <c r="G13" s="184">
        <f>'Personalst. Budget'!$R13/173*'Personalst. Budget'!F13</f>
        <v>0</v>
      </c>
      <c r="H13" s="184">
        <f>'Personalst. Budget'!$R13/173*'Personalst. Budget'!G13</f>
        <v>0</v>
      </c>
      <c r="I13" s="184">
        <f>'Personalst. Budget'!$R13/173*'Personalst. Budget'!H13</f>
        <v>0</v>
      </c>
      <c r="J13" s="184">
        <f>'Personalst. Budget'!$R13/173*'Personalst. Budget'!I13</f>
        <v>0</v>
      </c>
      <c r="K13" s="184">
        <f>'Personalst. Budget'!$R13/173*'Personalst. Budget'!J13</f>
        <v>0</v>
      </c>
      <c r="L13" s="184">
        <f>'Personalst. Budget'!$R13/173*'Personalst. Budget'!K13*1.025</f>
        <v>0</v>
      </c>
      <c r="M13" s="184">
        <f>'Personalst. Budget'!$R13/173*'Personalst. Budget'!L13*1.025</f>
        <v>0</v>
      </c>
      <c r="N13" s="184">
        <f>'Personalst. Budget'!$R13/173*'Personalst. Budget'!M13*1.025</f>
        <v>0</v>
      </c>
      <c r="O13" s="184">
        <f>'Personalst. Budget'!$R13/173*'Personalst. Budget'!N13*1.025</f>
        <v>0</v>
      </c>
      <c r="P13" s="184">
        <f>'Personalst. Budget'!$R13/173*'Personalst. Budget'!O13*1.025</f>
        <v>0</v>
      </c>
      <c r="Q13" s="184">
        <f>'Personalst. Budget'!$R13/173*'Personalst. Budget'!P13*1.025</f>
        <v>0</v>
      </c>
      <c r="R13" s="194">
        <f t="shared" si="0"/>
        <v>0</v>
      </c>
      <c r="S13" s="194">
        <f t="shared" si="1"/>
        <v>0</v>
      </c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</row>
    <row r="14" spans="1:34" s="185" customFormat="1" ht="15.75" outlineLevel="1">
      <c r="A14" s="179" t="s">
        <v>88</v>
      </c>
      <c r="B14" s="180">
        <f>'Personalst. Budget'!B14</f>
        <v>0</v>
      </c>
      <c r="C14" s="180">
        <f>'Personalst. Budget'!C14</f>
        <v>0</v>
      </c>
      <c r="D14" s="180"/>
      <c r="E14" s="180">
        <f>'Personalst. Budget'!D14</f>
        <v>0</v>
      </c>
      <c r="F14" s="184">
        <f>'Personalst. Budget'!$R14/173*'Personalst. Budget'!E14</f>
        <v>0</v>
      </c>
      <c r="G14" s="184">
        <f>'Personalst. Budget'!$R14/173*'Personalst. Budget'!F14</f>
        <v>0</v>
      </c>
      <c r="H14" s="184">
        <f>'Personalst. Budget'!$R14/173*'Personalst. Budget'!G14</f>
        <v>0</v>
      </c>
      <c r="I14" s="184">
        <f>'Personalst. Budget'!$R14/173*'Personalst. Budget'!H14</f>
        <v>0</v>
      </c>
      <c r="J14" s="184">
        <f>'Personalst. Budget'!$R14/173*'Personalst. Budget'!I14</f>
        <v>0</v>
      </c>
      <c r="K14" s="184">
        <f>'Personalst. Budget'!$R14/173*'Personalst. Budget'!J14</f>
        <v>0</v>
      </c>
      <c r="L14" s="184">
        <f>'Personalst. Budget'!$R14/173*'Personalst. Budget'!K14*1.025</f>
        <v>0</v>
      </c>
      <c r="M14" s="184">
        <f>'Personalst. Budget'!$R14/173*'Personalst. Budget'!L14*1.025</f>
        <v>0</v>
      </c>
      <c r="N14" s="184">
        <f>'Personalst. Budget'!$R14/173*'Personalst. Budget'!M14*1.025</f>
        <v>0</v>
      </c>
      <c r="O14" s="184">
        <f>'Personalst. Budget'!$R14/173*'Personalst. Budget'!N14*1.025</f>
        <v>0</v>
      </c>
      <c r="P14" s="184">
        <f>'Personalst. Budget'!$R14/173*'Personalst. Budget'!O14*1.025</f>
        <v>0</v>
      </c>
      <c r="Q14" s="184">
        <f>'Personalst. Budget'!$R14/173*'Personalst. Budget'!P14*1.025</f>
        <v>0</v>
      </c>
      <c r="R14" s="194">
        <f t="shared" si="0"/>
        <v>0</v>
      </c>
      <c r="S14" s="194">
        <f t="shared" si="1"/>
        <v>0</v>
      </c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</row>
    <row r="15" spans="1:34" s="185" customFormat="1" ht="15.75" outlineLevel="1">
      <c r="A15" s="179" t="s">
        <v>88</v>
      </c>
      <c r="B15" s="180">
        <f>'Personalst. Budget'!B15</f>
        <v>0</v>
      </c>
      <c r="C15" s="180">
        <f>'Personalst. Budget'!C15</f>
        <v>0</v>
      </c>
      <c r="D15" s="180"/>
      <c r="E15" s="180">
        <f>'Personalst. Budget'!D15</f>
        <v>0</v>
      </c>
      <c r="F15" s="184">
        <f>'Personalst. Budget'!$R15/173*'Personalst. Budget'!E15</f>
        <v>0</v>
      </c>
      <c r="G15" s="184">
        <f>'Personalst. Budget'!$R15/173*'Personalst. Budget'!F15</f>
        <v>0</v>
      </c>
      <c r="H15" s="184">
        <f>'Personalst. Budget'!$R15/173*'Personalst. Budget'!G15</f>
        <v>0</v>
      </c>
      <c r="I15" s="184">
        <f>'Personalst. Budget'!$R15/173*'Personalst. Budget'!H15</f>
        <v>0</v>
      </c>
      <c r="J15" s="184">
        <f>'Personalst. Budget'!$R15/173*'Personalst. Budget'!I15</f>
        <v>0</v>
      </c>
      <c r="K15" s="184">
        <f>'Personalst. Budget'!$R15/173*'Personalst. Budget'!J15</f>
        <v>0</v>
      </c>
      <c r="L15" s="184">
        <f>'Personalst. Budget'!$R15/173*'Personalst. Budget'!K15*1.025</f>
        <v>0</v>
      </c>
      <c r="M15" s="184">
        <f>'Personalst. Budget'!$R15/173*'Personalst. Budget'!L15*1.025</f>
        <v>0</v>
      </c>
      <c r="N15" s="184">
        <f>'Personalst. Budget'!$R15/173*'Personalst. Budget'!M15*1.025</f>
        <v>0</v>
      </c>
      <c r="O15" s="184">
        <f>'Personalst. Budget'!$R15/173*'Personalst. Budget'!N15*1.025</f>
        <v>0</v>
      </c>
      <c r="P15" s="184">
        <f>'Personalst. Budget'!$R15/173*'Personalst. Budget'!O15*1.025</f>
        <v>0</v>
      </c>
      <c r="Q15" s="184">
        <f>'Personalst. Budget'!$R15/173*'Personalst. Budget'!P15*1.025</f>
        <v>0</v>
      </c>
      <c r="R15" s="194">
        <f t="shared" si="0"/>
        <v>0</v>
      </c>
      <c r="S15" s="194">
        <f t="shared" si="1"/>
        <v>0</v>
      </c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</row>
    <row r="16" spans="1:34" s="185" customFormat="1" ht="15.75" outlineLevel="1">
      <c r="A16" s="179" t="s">
        <v>88</v>
      </c>
      <c r="B16" s="180">
        <f>'Personalst. Budget'!B16</f>
        <v>0</v>
      </c>
      <c r="C16" s="180">
        <f>'Personalst. Budget'!C16</f>
        <v>0</v>
      </c>
      <c r="D16" s="180"/>
      <c r="E16" s="180">
        <f>'Personalst. Budget'!D16</f>
        <v>0</v>
      </c>
      <c r="F16" s="184">
        <f>'Personalst. Budget'!$R16/173*'Personalst. Budget'!E16</f>
        <v>0</v>
      </c>
      <c r="G16" s="184">
        <f>'Personalst. Budget'!$R16/173*'Personalst. Budget'!F16</f>
        <v>0</v>
      </c>
      <c r="H16" s="184">
        <f>'Personalst. Budget'!$R16/173*'Personalst. Budget'!G16</f>
        <v>0</v>
      </c>
      <c r="I16" s="184">
        <f>'Personalst. Budget'!$R16/173*'Personalst. Budget'!H16</f>
        <v>0</v>
      </c>
      <c r="J16" s="184">
        <f>'Personalst. Budget'!$R16/173*'Personalst. Budget'!I16</f>
        <v>0</v>
      </c>
      <c r="K16" s="184">
        <f>'Personalst. Budget'!$R16/173*'Personalst. Budget'!J16</f>
        <v>0</v>
      </c>
      <c r="L16" s="184">
        <f>'Personalst. Budget'!$R16/173*'Personalst. Budget'!K16*1.025</f>
        <v>0</v>
      </c>
      <c r="M16" s="184">
        <f>'Personalst. Budget'!$R16/173*'Personalst. Budget'!L16*1.025</f>
        <v>0</v>
      </c>
      <c r="N16" s="184">
        <f>'Personalst. Budget'!$R16/173*'Personalst. Budget'!M16*1.025</f>
        <v>0</v>
      </c>
      <c r="O16" s="184">
        <f>'Personalst. Budget'!$R16/173*'Personalst. Budget'!N16*1.025</f>
        <v>0</v>
      </c>
      <c r="P16" s="184">
        <f>'Personalst. Budget'!$R16/173*'Personalst. Budget'!O16*1.025</f>
        <v>0</v>
      </c>
      <c r="Q16" s="184">
        <f>'Personalst. Budget'!$R16/173*'Personalst. Budget'!P16*1.025</f>
        <v>0</v>
      </c>
      <c r="R16" s="194">
        <f t="shared" si="0"/>
        <v>0</v>
      </c>
      <c r="S16" s="194">
        <f t="shared" si="1"/>
        <v>0</v>
      </c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</row>
    <row r="17" spans="1:34" s="185" customFormat="1" ht="15.75" outlineLevel="1">
      <c r="A17" s="179" t="s">
        <v>88</v>
      </c>
      <c r="B17" s="180">
        <f>'Personalst. Budget'!B17</f>
        <v>0</v>
      </c>
      <c r="C17" s="180">
        <f>'Personalst. Budget'!C17</f>
        <v>0</v>
      </c>
      <c r="D17" s="180"/>
      <c r="E17" s="180">
        <f>'Personalst. Budget'!D17</f>
        <v>0</v>
      </c>
      <c r="F17" s="184">
        <f>'Personalst. Budget'!$R17/173*'Personalst. Budget'!E17</f>
        <v>0</v>
      </c>
      <c r="G17" s="184">
        <f>'Personalst. Budget'!$R17/173*'Personalst. Budget'!F17</f>
        <v>0</v>
      </c>
      <c r="H17" s="184">
        <f>'Personalst. Budget'!$R17/173*'Personalst. Budget'!G17</f>
        <v>0</v>
      </c>
      <c r="I17" s="184">
        <f>'Personalst. Budget'!$R17/173*'Personalst. Budget'!H17</f>
        <v>0</v>
      </c>
      <c r="J17" s="184">
        <f>'Personalst. Budget'!$R17/173*'Personalst. Budget'!I17</f>
        <v>0</v>
      </c>
      <c r="K17" s="184">
        <f>'Personalst. Budget'!$R17/173*'Personalst. Budget'!J17</f>
        <v>0</v>
      </c>
      <c r="L17" s="184">
        <f>'Personalst. Budget'!$R17/173*'Personalst. Budget'!K17*1.025</f>
        <v>0</v>
      </c>
      <c r="M17" s="184">
        <f>'Personalst. Budget'!$R17/173*'Personalst. Budget'!L17*1.025</f>
        <v>0</v>
      </c>
      <c r="N17" s="184">
        <f>'Personalst. Budget'!$R17/173*'Personalst. Budget'!M17*1.025</f>
        <v>0</v>
      </c>
      <c r="O17" s="184">
        <f>'Personalst. Budget'!$R17/173*'Personalst. Budget'!N17*1.025</f>
        <v>0</v>
      </c>
      <c r="P17" s="184">
        <f>'Personalst. Budget'!$R17/173*'Personalst. Budget'!O17*1.025</f>
        <v>0</v>
      </c>
      <c r="Q17" s="184">
        <f>'Personalst. Budget'!$R17/173*'Personalst. Budget'!P17*1.025</f>
        <v>0</v>
      </c>
      <c r="R17" s="194">
        <f t="shared" si="0"/>
        <v>0</v>
      </c>
      <c r="S17" s="194">
        <f t="shared" si="1"/>
        <v>0</v>
      </c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</row>
    <row r="18" spans="1:34" s="185" customFormat="1" ht="15.75" outlineLevel="1">
      <c r="A18" s="179" t="s">
        <v>88</v>
      </c>
      <c r="B18" s="180">
        <f>'Personalst. Budget'!B18</f>
        <v>0</v>
      </c>
      <c r="C18" s="180">
        <f>'Personalst. Budget'!C18</f>
        <v>0</v>
      </c>
      <c r="D18" s="180"/>
      <c r="E18" s="180">
        <f>'Personalst. Budget'!D18</f>
        <v>0</v>
      </c>
      <c r="F18" s="184">
        <f>'Personalst. Budget'!$R18/173*'Personalst. Budget'!E18</f>
        <v>0</v>
      </c>
      <c r="G18" s="184">
        <f>'Personalst. Budget'!$R18/173*'Personalst. Budget'!F18</f>
        <v>0</v>
      </c>
      <c r="H18" s="184">
        <f>'Personalst. Budget'!$R18/173*'Personalst. Budget'!G18</f>
        <v>0</v>
      </c>
      <c r="I18" s="184">
        <f>'Personalst. Budget'!$R18/173*'Personalst. Budget'!H18</f>
        <v>0</v>
      </c>
      <c r="J18" s="184">
        <f>'Personalst. Budget'!$R18/173*'Personalst. Budget'!I18</f>
        <v>0</v>
      </c>
      <c r="K18" s="184">
        <f>'Personalst. Budget'!$R18/173*'Personalst. Budget'!J18</f>
        <v>0</v>
      </c>
      <c r="L18" s="184">
        <f>'Personalst. Budget'!$R18/173*'Personalst. Budget'!K18*1.025</f>
        <v>0</v>
      </c>
      <c r="M18" s="184">
        <f>'Personalst. Budget'!$R18/173*'Personalst. Budget'!L18*1.025</f>
        <v>0</v>
      </c>
      <c r="N18" s="184">
        <f>'Personalst. Budget'!$R18/173*'Personalst. Budget'!M18*1.025</f>
        <v>0</v>
      </c>
      <c r="O18" s="184">
        <f>'Personalst. Budget'!$R18/173*'Personalst. Budget'!N18*1.025</f>
        <v>0</v>
      </c>
      <c r="P18" s="184">
        <f>'Personalst. Budget'!$R18/173*'Personalst. Budget'!O18*1.025</f>
        <v>0</v>
      </c>
      <c r="Q18" s="184">
        <f>'Personalst. Budget'!$R18/173*'Personalst. Budget'!P18*1.025</f>
        <v>0</v>
      </c>
      <c r="R18" s="194">
        <f t="shared" si="0"/>
        <v>0</v>
      </c>
      <c r="S18" s="194">
        <f t="shared" si="1"/>
        <v>0</v>
      </c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</row>
    <row r="19" spans="1:34" s="185" customFormat="1" ht="15.75" outlineLevel="1">
      <c r="A19" s="179" t="s">
        <v>88</v>
      </c>
      <c r="B19" s="180">
        <f>'Personalst. Budget'!B19</f>
        <v>0</v>
      </c>
      <c r="C19" s="180">
        <f>'Personalst. Budget'!C19</f>
        <v>0</v>
      </c>
      <c r="D19" s="180"/>
      <c r="E19" s="180">
        <f>'Personalst. Budget'!D19</f>
        <v>0</v>
      </c>
      <c r="F19" s="184">
        <f>'Personalst. Budget'!$R19/173*'Personalst. Budget'!E19</f>
        <v>0</v>
      </c>
      <c r="G19" s="184">
        <f>'Personalst. Budget'!$R19/173*'Personalst. Budget'!F19</f>
        <v>0</v>
      </c>
      <c r="H19" s="184">
        <f>'Personalst. Budget'!$R19/173*'Personalst. Budget'!G19</f>
        <v>0</v>
      </c>
      <c r="I19" s="184">
        <f>'Personalst. Budget'!$R19/173*'Personalst. Budget'!H19</f>
        <v>0</v>
      </c>
      <c r="J19" s="184">
        <f>'Personalst. Budget'!$R19/173*'Personalst. Budget'!I19</f>
        <v>0</v>
      </c>
      <c r="K19" s="184">
        <f>'Personalst. Budget'!$R19/173*'Personalst. Budget'!J19</f>
        <v>0</v>
      </c>
      <c r="L19" s="184">
        <f>'Personalst. Budget'!$R19/173*'Personalst. Budget'!K19*1.025</f>
        <v>0</v>
      </c>
      <c r="M19" s="184">
        <f>'Personalst. Budget'!$R19/173*'Personalst. Budget'!L19*1.025</f>
        <v>0</v>
      </c>
      <c r="N19" s="184">
        <f>'Personalst. Budget'!$R19/173*'Personalst. Budget'!M19*1.025</f>
        <v>0</v>
      </c>
      <c r="O19" s="184">
        <f>'Personalst. Budget'!$R19/173*'Personalst. Budget'!N19*1.025</f>
        <v>0</v>
      </c>
      <c r="P19" s="184">
        <f>'Personalst. Budget'!$R19/173*'Personalst. Budget'!O19*1.025</f>
        <v>0</v>
      </c>
      <c r="Q19" s="184">
        <f>'Personalst. Budget'!$R19/173*'Personalst. Budget'!P19*1.025</f>
        <v>0</v>
      </c>
      <c r="R19" s="194">
        <f t="shared" si="0"/>
        <v>0</v>
      </c>
      <c r="S19" s="194">
        <f t="shared" si="1"/>
        <v>0</v>
      </c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</row>
    <row r="20" spans="1:34" s="185" customFormat="1" ht="15.75" outlineLevel="1">
      <c r="A20" s="179" t="s">
        <v>88</v>
      </c>
      <c r="B20" s="180">
        <f>'Personalst. Budget'!B20</f>
        <v>0</v>
      </c>
      <c r="C20" s="180">
        <f>'Personalst. Budget'!C20</f>
        <v>0</v>
      </c>
      <c r="D20" s="180"/>
      <c r="E20" s="180">
        <f>'Personalst. Budget'!D20</f>
        <v>0</v>
      </c>
      <c r="F20" s="184">
        <f>'Personalst. Budget'!$R20/173*'Personalst. Budget'!E20</f>
        <v>0</v>
      </c>
      <c r="G20" s="184">
        <f>'Personalst. Budget'!$R20/173*'Personalst. Budget'!F20</f>
        <v>0</v>
      </c>
      <c r="H20" s="184">
        <f>'Personalst. Budget'!$R20/173*'Personalst. Budget'!G20</f>
        <v>0</v>
      </c>
      <c r="I20" s="184">
        <f>'Personalst. Budget'!$R20/173*'Personalst. Budget'!H20</f>
        <v>0</v>
      </c>
      <c r="J20" s="184">
        <f>'Personalst. Budget'!$R20/173*'Personalst. Budget'!I20</f>
        <v>0</v>
      </c>
      <c r="K20" s="184">
        <f>'Personalst. Budget'!$R20/173*'Personalst. Budget'!J20</f>
        <v>0</v>
      </c>
      <c r="L20" s="184">
        <f>'Personalst. Budget'!$R20/173*'Personalst. Budget'!K20*1.025</f>
        <v>0</v>
      </c>
      <c r="M20" s="184">
        <f>'Personalst. Budget'!$R20/173*'Personalst. Budget'!L20*1.025</f>
        <v>0</v>
      </c>
      <c r="N20" s="184">
        <f>'Personalst. Budget'!$R20/173*'Personalst. Budget'!M20*1.025</f>
        <v>0</v>
      </c>
      <c r="O20" s="184">
        <f>'Personalst. Budget'!$R20/173*'Personalst. Budget'!N20*1.025</f>
        <v>0</v>
      </c>
      <c r="P20" s="184">
        <f>'Personalst. Budget'!$R20/173*'Personalst. Budget'!O20*1.025</f>
        <v>0</v>
      </c>
      <c r="Q20" s="184">
        <f>'Personalst. Budget'!$R20/173*'Personalst. Budget'!P20*1.025</f>
        <v>0</v>
      </c>
      <c r="R20" s="194">
        <f t="shared" si="0"/>
        <v>0</v>
      </c>
      <c r="S20" s="194">
        <f t="shared" si="1"/>
        <v>0</v>
      </c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</row>
    <row r="21" spans="1:34" s="185" customFormat="1" ht="15.75" outlineLevel="1">
      <c r="A21" s="179" t="s">
        <v>88</v>
      </c>
      <c r="B21" s="180">
        <f>'Personalst. Budget'!B21</f>
        <v>0</v>
      </c>
      <c r="C21" s="180">
        <f>'Personalst. Budget'!C21</f>
        <v>0</v>
      </c>
      <c r="D21" s="180"/>
      <c r="E21" s="180">
        <f>'Personalst. Budget'!D21</f>
        <v>0</v>
      </c>
      <c r="F21" s="184">
        <f>'Personalst. Budget'!$R21/173*'Personalst. Budget'!E21</f>
        <v>0</v>
      </c>
      <c r="G21" s="184">
        <f>'Personalst. Budget'!$R21/173*'Personalst. Budget'!F21</f>
        <v>0</v>
      </c>
      <c r="H21" s="184">
        <f>'Personalst. Budget'!$R21/173*'Personalst. Budget'!G21</f>
        <v>0</v>
      </c>
      <c r="I21" s="184">
        <f>'Personalst. Budget'!$R21/173*'Personalst. Budget'!H21</f>
        <v>0</v>
      </c>
      <c r="J21" s="184">
        <f>'Personalst. Budget'!$R21/173*'Personalst. Budget'!I21</f>
        <v>0</v>
      </c>
      <c r="K21" s="184">
        <f>'Personalst. Budget'!$R21/173*'Personalst. Budget'!J21</f>
        <v>0</v>
      </c>
      <c r="L21" s="184">
        <f>'Personalst. Budget'!$R21/173*'Personalst. Budget'!K21*1.025</f>
        <v>0</v>
      </c>
      <c r="M21" s="184">
        <f>'Personalst. Budget'!$R21/173*'Personalst. Budget'!L21*1.025</f>
        <v>0</v>
      </c>
      <c r="N21" s="184">
        <f>'Personalst. Budget'!$R21/173*'Personalst. Budget'!M21*1.025</f>
        <v>0</v>
      </c>
      <c r="O21" s="184">
        <f>'Personalst. Budget'!$R21/173*'Personalst. Budget'!N21*1.025</f>
        <v>0</v>
      </c>
      <c r="P21" s="184">
        <f>'Personalst. Budget'!$R21/173*'Personalst. Budget'!O21*1.025</f>
        <v>0</v>
      </c>
      <c r="Q21" s="184">
        <f>'Personalst. Budget'!$R21/173*'Personalst. Budget'!P21*1.025</f>
        <v>0</v>
      </c>
      <c r="R21" s="194">
        <f t="shared" si="0"/>
        <v>0</v>
      </c>
      <c r="S21" s="194">
        <f t="shared" si="1"/>
        <v>0</v>
      </c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</row>
    <row r="22" spans="1:34" s="185" customFormat="1" ht="15.75" outlineLevel="1">
      <c r="A22" s="179" t="s">
        <v>88</v>
      </c>
      <c r="B22" s="180">
        <f>'Personalst. Budget'!B22</f>
        <v>0</v>
      </c>
      <c r="C22" s="180">
        <f>'Personalst. Budget'!C22</f>
        <v>0</v>
      </c>
      <c r="D22" s="180"/>
      <c r="E22" s="180">
        <f>'Personalst. Budget'!D22</f>
        <v>0</v>
      </c>
      <c r="F22" s="184">
        <f>'Personalst. Budget'!$R22/173*'Personalst. Budget'!E22</f>
        <v>0</v>
      </c>
      <c r="G22" s="184">
        <f>'Personalst. Budget'!$R22/173*'Personalst. Budget'!F22</f>
        <v>0</v>
      </c>
      <c r="H22" s="184">
        <f>'Personalst. Budget'!$R22/173*'Personalst. Budget'!G22</f>
        <v>0</v>
      </c>
      <c r="I22" s="184">
        <f>'Personalst. Budget'!$R22/173*'Personalst. Budget'!H22</f>
        <v>0</v>
      </c>
      <c r="J22" s="184">
        <f>'Personalst. Budget'!$R22/173*'Personalst. Budget'!I22</f>
        <v>0</v>
      </c>
      <c r="K22" s="184">
        <f>'Personalst. Budget'!$R22/173*'Personalst. Budget'!J22</f>
        <v>0</v>
      </c>
      <c r="L22" s="184">
        <f>'Personalst. Budget'!$R22/173*'Personalst. Budget'!K22*1.025</f>
        <v>0</v>
      </c>
      <c r="M22" s="184">
        <f>'Personalst. Budget'!$R22/173*'Personalst. Budget'!L22*1.025</f>
        <v>0</v>
      </c>
      <c r="N22" s="184">
        <f>'Personalst. Budget'!$R22/173*'Personalst. Budget'!M22*1.025</f>
        <v>0</v>
      </c>
      <c r="O22" s="184">
        <f>'Personalst. Budget'!$R22/173*'Personalst. Budget'!N22*1.025</f>
        <v>0</v>
      </c>
      <c r="P22" s="184">
        <f>'Personalst. Budget'!$R22/173*'Personalst. Budget'!O22*1.025</f>
        <v>0</v>
      </c>
      <c r="Q22" s="184">
        <f>'Personalst. Budget'!$R22/173*'Personalst. Budget'!P22*1.025</f>
        <v>0</v>
      </c>
      <c r="R22" s="194">
        <f t="shared" si="0"/>
        <v>0</v>
      </c>
      <c r="S22" s="194">
        <f t="shared" si="1"/>
        <v>0</v>
      </c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</row>
    <row r="23" spans="1:34" s="185" customFormat="1" ht="15.75" outlineLevel="1">
      <c r="A23" s="179" t="s">
        <v>88</v>
      </c>
      <c r="B23" s="180">
        <f>'Personalst. Budget'!B23</f>
        <v>0</v>
      </c>
      <c r="C23" s="180">
        <f>'Personalst. Budget'!C23</f>
        <v>0</v>
      </c>
      <c r="D23" s="180"/>
      <c r="E23" s="180">
        <f>'Personalst. Budget'!D23</f>
        <v>0</v>
      </c>
      <c r="F23" s="184">
        <f>'Personalst. Budget'!$R23/173*'Personalst. Budget'!E23</f>
        <v>0</v>
      </c>
      <c r="G23" s="184">
        <f>'Personalst. Budget'!$R23/173*'Personalst. Budget'!F23</f>
        <v>0</v>
      </c>
      <c r="H23" s="184">
        <f>'Personalst. Budget'!$R23/173*'Personalst. Budget'!G23</f>
        <v>0</v>
      </c>
      <c r="I23" s="184">
        <f>'Personalst. Budget'!$R23/173*'Personalst. Budget'!H23</f>
        <v>0</v>
      </c>
      <c r="J23" s="184">
        <f>'Personalst. Budget'!$R23/173*'Personalst. Budget'!I23</f>
        <v>0</v>
      </c>
      <c r="K23" s="184">
        <f>'Personalst. Budget'!$R23/173*'Personalst. Budget'!J23</f>
        <v>0</v>
      </c>
      <c r="L23" s="184">
        <f>'Personalst. Budget'!$R23/173*'Personalst. Budget'!K23*1.025</f>
        <v>0</v>
      </c>
      <c r="M23" s="184">
        <f>'Personalst. Budget'!$R23/173*'Personalst. Budget'!L23*1.025</f>
        <v>0</v>
      </c>
      <c r="N23" s="184">
        <f>'Personalst. Budget'!$R23/173*'Personalst. Budget'!M23*1.025</f>
        <v>0</v>
      </c>
      <c r="O23" s="184">
        <f>'Personalst. Budget'!$R23/173*'Personalst. Budget'!N23*1.025</f>
        <v>0</v>
      </c>
      <c r="P23" s="184">
        <f>'Personalst. Budget'!$R23/173*'Personalst. Budget'!O23*1.025</f>
        <v>0</v>
      </c>
      <c r="Q23" s="184">
        <f>'Personalst. Budget'!$R23/173*'Personalst. Budget'!P23*1.025</f>
        <v>0</v>
      </c>
      <c r="R23" s="194">
        <f t="shared" si="0"/>
        <v>0</v>
      </c>
      <c r="S23" s="194">
        <f t="shared" si="1"/>
        <v>0</v>
      </c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</row>
    <row r="24" spans="1:34" s="185" customFormat="1" ht="15.75" outlineLevel="1">
      <c r="A24" s="179" t="s">
        <v>88</v>
      </c>
      <c r="B24" s="180">
        <f>'Personalst. Budget'!B24</f>
        <v>0</v>
      </c>
      <c r="C24" s="180">
        <f>'Personalst. Budget'!C24</f>
        <v>0</v>
      </c>
      <c r="D24" s="180"/>
      <c r="E24" s="180">
        <f>'Personalst. Budget'!D24</f>
        <v>0</v>
      </c>
      <c r="F24" s="184">
        <f>'Personalst. Budget'!$R24/173*'Personalst. Budget'!E24</f>
        <v>0</v>
      </c>
      <c r="G24" s="184">
        <f>'Personalst. Budget'!$R24/173*'Personalst. Budget'!F24</f>
        <v>0</v>
      </c>
      <c r="H24" s="184">
        <f>'Personalst. Budget'!$R24/173*'Personalst. Budget'!G24</f>
        <v>0</v>
      </c>
      <c r="I24" s="184">
        <f>'Personalst. Budget'!$R24/173*'Personalst. Budget'!H24</f>
        <v>0</v>
      </c>
      <c r="J24" s="184">
        <f>'Personalst. Budget'!$R24/173*'Personalst. Budget'!I24</f>
        <v>0</v>
      </c>
      <c r="K24" s="184">
        <f>'Personalst. Budget'!$R24/173*'Personalst. Budget'!J24</f>
        <v>0</v>
      </c>
      <c r="L24" s="184">
        <f>'Personalst. Budget'!$R24/173*'Personalst. Budget'!K24*1.025</f>
        <v>0</v>
      </c>
      <c r="M24" s="184">
        <f>'Personalst. Budget'!$R24/173*'Personalst. Budget'!L24*1.025</f>
        <v>0</v>
      </c>
      <c r="N24" s="184">
        <f>'Personalst. Budget'!$R24/173*'Personalst. Budget'!M24*1.025</f>
        <v>0</v>
      </c>
      <c r="O24" s="184">
        <f>'Personalst. Budget'!$R24/173*'Personalst. Budget'!N24*1.025</f>
        <v>0</v>
      </c>
      <c r="P24" s="184">
        <f>'Personalst. Budget'!$R24/173*'Personalst. Budget'!O24*1.025</f>
        <v>0</v>
      </c>
      <c r="Q24" s="184">
        <f>'Personalst. Budget'!$R24/173*'Personalst. Budget'!P24*1.025</f>
        <v>0</v>
      </c>
      <c r="R24" s="194">
        <f t="shared" si="0"/>
        <v>0</v>
      </c>
      <c r="S24" s="194">
        <f t="shared" si="1"/>
        <v>0</v>
      </c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</row>
    <row r="25" spans="1:34" s="185" customFormat="1" ht="15.75" outlineLevel="1">
      <c r="A25" s="179" t="s">
        <v>88</v>
      </c>
      <c r="B25" s="195" t="s">
        <v>202</v>
      </c>
      <c r="C25" s="195"/>
      <c r="D25" s="195"/>
      <c r="E25" s="196"/>
      <c r="F25" s="226">
        <f>SUM(F6:F24)</f>
        <v>821038.1502890174</v>
      </c>
      <c r="G25" s="226">
        <f aca="true" t="shared" si="2" ref="G25:Q25">SUM(G6:G24)</f>
        <v>821038.1502890174</v>
      </c>
      <c r="H25" s="226">
        <f t="shared" si="2"/>
        <v>876620</v>
      </c>
      <c r="I25" s="226">
        <f t="shared" si="2"/>
        <v>876620</v>
      </c>
      <c r="J25" s="226">
        <f t="shared" si="2"/>
        <v>489000</v>
      </c>
      <c r="K25" s="226">
        <f t="shared" si="2"/>
        <v>489000</v>
      </c>
      <c r="L25" s="226">
        <f t="shared" si="2"/>
        <v>501225</v>
      </c>
      <c r="M25" s="226">
        <f t="shared" si="2"/>
        <v>501225</v>
      </c>
      <c r="N25" s="226">
        <f t="shared" si="2"/>
        <v>501225</v>
      </c>
      <c r="O25" s="226">
        <f t="shared" si="2"/>
        <v>501225</v>
      </c>
      <c r="P25" s="226">
        <f t="shared" si="2"/>
        <v>501225</v>
      </c>
      <c r="Q25" s="226">
        <f t="shared" si="2"/>
        <v>501225</v>
      </c>
      <c r="R25" s="197"/>
      <c r="S25" s="197">
        <f t="shared" si="1"/>
        <v>7380666.3005780345</v>
      </c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</row>
    <row r="26" spans="1:34" s="188" customFormat="1" ht="15.75" customHeight="1">
      <c r="A26" s="227" t="s">
        <v>203</v>
      </c>
      <c r="B26" s="228"/>
      <c r="C26" s="228"/>
      <c r="D26" s="228"/>
      <c r="E26" s="229"/>
      <c r="F26" s="187">
        <f>SUM(Personalkostenbudget!E26)</f>
        <v>821038.1502890174</v>
      </c>
      <c r="G26" s="187">
        <f>SUM(Personalkostenbudget!F26)</f>
        <v>821038.1502890174</v>
      </c>
      <c r="H26" s="187">
        <f>SUM(Personalkostenbudget!G26)</f>
        <v>876620</v>
      </c>
      <c r="I26" s="187">
        <f>SUM(Personalkostenbudget!H26)</f>
        <v>876620</v>
      </c>
      <c r="J26" s="187">
        <f>SUM(Personalkostenbudget!I26)</f>
        <v>489000</v>
      </c>
      <c r="K26" s="187">
        <f>SUM(Personalkostenbudget!J26)</f>
        <v>489000</v>
      </c>
      <c r="L26" s="187">
        <f>SUM(Personalkostenbudget!K26)</f>
        <v>489000</v>
      </c>
      <c r="M26" s="187">
        <f>SUM(Personalkostenbudget!L26)</f>
        <v>489000</v>
      </c>
      <c r="N26" s="187">
        <f>SUM(Personalkostenbudget!M26)</f>
        <v>489000</v>
      </c>
      <c r="O26" s="187">
        <f>SUM(Personalkostenbudget!N26)</f>
        <v>489000</v>
      </c>
      <c r="P26" s="187">
        <f>SUM(Personalkostenbudget!O26)</f>
        <v>489000</v>
      </c>
      <c r="Q26" s="187">
        <f>SUM(Personalkostenbudget!P26)</f>
        <v>489000</v>
      </c>
      <c r="R26" s="187"/>
      <c r="S26" s="187">
        <f t="shared" si="1"/>
        <v>7307316.3005780345</v>
      </c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</row>
    <row r="27" spans="1:34" s="185" customFormat="1" ht="15.75" outlineLevel="1">
      <c r="A27" s="179" t="s">
        <v>89</v>
      </c>
      <c r="B27" s="180" t="str">
        <f>'Personalst. Budget'!B30</f>
        <v>Frau Ildiko BAZSIKA</v>
      </c>
      <c r="C27" s="180" t="str">
        <f>'Personalst. Budget'!C30</f>
        <v>Bademeister</v>
      </c>
      <c r="D27" s="180"/>
      <c r="E27" s="180">
        <f>'Personalst. Budget'!D30</f>
        <v>0</v>
      </c>
      <c r="F27" s="184">
        <f>'Personalst. Budget'!$R30/173*'Personalst. Budget'!E30</f>
        <v>129000</v>
      </c>
      <c r="G27" s="184">
        <f>'Personalst. Budget'!$R30/173*'Personalst. Budget'!F30</f>
        <v>129000</v>
      </c>
      <c r="H27" s="184">
        <f>'Personalst. Budget'!$R30/173*'Personalst. Budget'!G30</f>
        <v>129000</v>
      </c>
      <c r="I27" s="184">
        <f>'Personalst. Budget'!$R30/173*'Personalst. Budget'!H30</f>
        <v>129000</v>
      </c>
      <c r="J27" s="184">
        <f>'Personalst. Budget'!$R30/173*'Personalst. Budget'!I30</f>
        <v>129000</v>
      </c>
      <c r="K27" s="184">
        <f>'Personalst. Budget'!$R30/173*'Personalst. Budget'!J30</f>
        <v>129000</v>
      </c>
      <c r="L27" s="184">
        <f>'Personalst. Budget'!$R30/173*'Personalst. Budget'!K30*1.025</f>
        <v>132225</v>
      </c>
      <c r="M27" s="184">
        <f>'Personalst. Budget'!$R30/173*'Personalst. Budget'!L30*1.025</f>
        <v>132225</v>
      </c>
      <c r="N27" s="184">
        <f>'Personalst. Budget'!$R30/173*'Personalst. Budget'!M30*1.025</f>
        <v>132225</v>
      </c>
      <c r="O27" s="184">
        <f>'Personalst. Budget'!$R30/173*'Personalst. Budget'!N30*1.025</f>
        <v>132225</v>
      </c>
      <c r="P27" s="184">
        <f>'Personalst. Budget'!$R30/173*'Personalst. Budget'!O30*1.025</f>
        <v>132225</v>
      </c>
      <c r="Q27" s="184">
        <f>'Personalst. Budget'!$R30/173*'Personalst. Budget'!P30*1.025</f>
        <v>132225</v>
      </c>
      <c r="R27" s="194">
        <f aca="true" t="shared" si="3" ref="R27:R48">SUM(F28:Q28)/6</f>
        <v>261225</v>
      </c>
      <c r="S27" s="194">
        <f t="shared" si="1"/>
        <v>1828575</v>
      </c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</row>
    <row r="28" spans="1:34" s="185" customFormat="1" ht="15.75" outlineLevel="1">
      <c r="A28" s="179" t="s">
        <v>89</v>
      </c>
      <c r="B28" s="180" t="str">
        <f>'Personalst. Budget'!B31</f>
        <v>Frau Rita KAZARI</v>
      </c>
      <c r="C28" s="180" t="str">
        <f>'Personalst. Budget'!C31</f>
        <v>Bademeister</v>
      </c>
      <c r="D28" s="180"/>
      <c r="E28" s="180">
        <f>'Personalst. Budget'!D31</f>
        <v>0</v>
      </c>
      <c r="F28" s="184">
        <f>'Personalst. Budget'!$R31/173*'Personalst. Budget'!E31</f>
        <v>129000</v>
      </c>
      <c r="G28" s="184">
        <f>'Personalst. Budget'!$R31/173*'Personalst. Budget'!F31</f>
        <v>129000</v>
      </c>
      <c r="H28" s="184">
        <f>'Personalst. Budget'!$R31/173*'Personalst. Budget'!G31</f>
        <v>129000</v>
      </c>
      <c r="I28" s="184">
        <f>'Personalst. Budget'!$R31/173*'Personalst. Budget'!H31</f>
        <v>129000</v>
      </c>
      <c r="J28" s="184">
        <f>'Personalst. Budget'!$R31/173*'Personalst. Budget'!I31</f>
        <v>129000</v>
      </c>
      <c r="K28" s="184">
        <f>'Personalst. Budget'!$R31/173*'Personalst. Budget'!J31</f>
        <v>129000</v>
      </c>
      <c r="L28" s="184">
        <f>'Personalst. Budget'!$R31/173*'Personalst. Budget'!K31*1.025</f>
        <v>132225</v>
      </c>
      <c r="M28" s="184">
        <f>'Personalst. Budget'!$R31/173*'Personalst. Budget'!L31*1.025</f>
        <v>132225</v>
      </c>
      <c r="N28" s="184">
        <f>'Personalst. Budget'!$R31/173*'Personalst. Budget'!M31*1.025</f>
        <v>132225</v>
      </c>
      <c r="O28" s="184">
        <f>'Personalst. Budget'!$R31/173*'Personalst. Budget'!N31*1.025</f>
        <v>132225</v>
      </c>
      <c r="P28" s="184">
        <f>'Personalst. Budget'!$R31/173*'Personalst. Budget'!O31*1.025</f>
        <v>132225</v>
      </c>
      <c r="Q28" s="184">
        <f>'Personalst. Budget'!$R31/173*'Personalst. Budget'!P31*1.025</f>
        <v>132225</v>
      </c>
      <c r="R28" s="194">
        <f t="shared" si="3"/>
        <v>261225</v>
      </c>
      <c r="S28" s="194">
        <f t="shared" si="1"/>
        <v>1828575</v>
      </c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</row>
    <row r="29" spans="1:34" s="185" customFormat="1" ht="15.75" outlineLevel="1">
      <c r="A29" s="179" t="s">
        <v>89</v>
      </c>
      <c r="B29" s="180" t="str">
        <f>'Personalst. Budget'!B32</f>
        <v>Frau PALMAI</v>
      </c>
      <c r="C29" s="180" t="str">
        <f>'Personalst. Budget'!C32</f>
        <v>Badeaufsicht</v>
      </c>
      <c r="D29" s="180"/>
      <c r="E29" s="180">
        <f>'Personalst. Budget'!D32</f>
        <v>0</v>
      </c>
      <c r="F29" s="184">
        <f>'Personalst. Budget'!$R32/173*'Personalst. Budget'!E32</f>
        <v>129000</v>
      </c>
      <c r="G29" s="184">
        <f>'Personalst. Budget'!$R32/173*'Personalst. Budget'!F32</f>
        <v>129000</v>
      </c>
      <c r="H29" s="184">
        <f>'Personalst. Budget'!$R32/173*'Personalst. Budget'!G32</f>
        <v>129000</v>
      </c>
      <c r="I29" s="184">
        <f>'Personalst. Budget'!$R32/173*'Personalst. Budget'!H32</f>
        <v>129000</v>
      </c>
      <c r="J29" s="184">
        <f>'Personalst. Budget'!$R32/173*'Personalst. Budget'!I32</f>
        <v>129000</v>
      </c>
      <c r="K29" s="184">
        <f>'Personalst. Budget'!$R32/173*'Personalst. Budget'!J32</f>
        <v>129000</v>
      </c>
      <c r="L29" s="184">
        <f>'Personalst. Budget'!$R32/173*'Personalst. Budget'!K32*1.025</f>
        <v>132225</v>
      </c>
      <c r="M29" s="184">
        <f>'Personalst. Budget'!$R32/173*'Personalst. Budget'!L32*1.025</f>
        <v>132225</v>
      </c>
      <c r="N29" s="184">
        <f>'Personalst. Budget'!$R32/173*'Personalst. Budget'!M32*1.025</f>
        <v>132225</v>
      </c>
      <c r="O29" s="184">
        <f>'Personalst. Budget'!$R32/173*'Personalst. Budget'!N32*1.025</f>
        <v>132225</v>
      </c>
      <c r="P29" s="184">
        <f>'Personalst. Budget'!$R32/173*'Personalst. Budget'!O32*1.025</f>
        <v>132225</v>
      </c>
      <c r="Q29" s="184">
        <f>'Personalst. Budget'!$R32/173*'Personalst. Budget'!P32*1.025</f>
        <v>132225</v>
      </c>
      <c r="R29" s="194">
        <f t="shared" si="3"/>
        <v>261225</v>
      </c>
      <c r="S29" s="194">
        <f t="shared" si="1"/>
        <v>1828575</v>
      </c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</row>
    <row r="30" spans="1:34" s="185" customFormat="1" ht="15.75" outlineLevel="1">
      <c r="A30" s="179" t="s">
        <v>89</v>
      </c>
      <c r="B30" s="180" t="str">
        <f>'Personalst. Budget'!B33</f>
        <v>Herr Tamás KAPOSI</v>
      </c>
      <c r="C30" s="180" t="str">
        <f>'Personalst. Budget'!C33</f>
        <v>Bademeister</v>
      </c>
      <c r="D30" s="180"/>
      <c r="E30" s="180">
        <f>'Personalst. Budget'!D33</f>
        <v>0</v>
      </c>
      <c r="F30" s="184">
        <f>'Personalst. Budget'!$R33/173*'Personalst. Budget'!E33</f>
        <v>129000</v>
      </c>
      <c r="G30" s="184">
        <f>'Personalst. Budget'!$R33/173*'Personalst. Budget'!F33</f>
        <v>129000</v>
      </c>
      <c r="H30" s="184">
        <f>'Personalst. Budget'!$R33/173*'Personalst. Budget'!G33</f>
        <v>129000</v>
      </c>
      <c r="I30" s="184">
        <f>'Personalst. Budget'!$R33/173*'Personalst. Budget'!H33</f>
        <v>129000</v>
      </c>
      <c r="J30" s="184">
        <f>'Personalst. Budget'!$R33/173*'Personalst. Budget'!I33</f>
        <v>129000</v>
      </c>
      <c r="K30" s="184">
        <f>'Personalst. Budget'!$R33/173*'Personalst. Budget'!J33</f>
        <v>129000</v>
      </c>
      <c r="L30" s="184">
        <f>'Personalst. Budget'!$R33/173*'Personalst. Budget'!K33*1.025</f>
        <v>132225</v>
      </c>
      <c r="M30" s="184">
        <f>'Personalst. Budget'!$R33/173*'Personalst. Budget'!L33*1.025</f>
        <v>132225</v>
      </c>
      <c r="N30" s="184">
        <f>'Personalst. Budget'!$R33/173*'Personalst. Budget'!M33*1.025</f>
        <v>132225</v>
      </c>
      <c r="O30" s="184">
        <f>'Personalst. Budget'!$R33/173*'Personalst. Budget'!N33*1.025</f>
        <v>132225</v>
      </c>
      <c r="P30" s="184">
        <f>'Personalst. Budget'!$R33/173*'Personalst. Budget'!O33*1.025</f>
        <v>132225</v>
      </c>
      <c r="Q30" s="184">
        <f>'Personalst. Budget'!$R33/173*'Personalst. Budget'!P33*1.025</f>
        <v>132225</v>
      </c>
      <c r="R30" s="194">
        <f t="shared" si="3"/>
        <v>261225</v>
      </c>
      <c r="S30" s="194">
        <f t="shared" si="1"/>
        <v>1828575</v>
      </c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</row>
    <row r="31" spans="1:34" s="185" customFormat="1" ht="15.75" outlineLevel="1">
      <c r="A31" s="179" t="s">
        <v>89</v>
      </c>
      <c r="B31" s="180" t="str">
        <f>'Personalst. Budget'!B34</f>
        <v>Herr Róbert HORVÁTH</v>
      </c>
      <c r="C31" s="180" t="str">
        <f>'Personalst. Budget'!C34</f>
        <v>Bademeister</v>
      </c>
      <c r="D31" s="180"/>
      <c r="E31" s="180">
        <f>'Personalst. Budget'!D34</f>
        <v>0</v>
      </c>
      <c r="F31" s="184">
        <f>'Personalst. Budget'!$R34/173*'Personalst. Budget'!E34</f>
        <v>129000</v>
      </c>
      <c r="G31" s="184">
        <f>'Personalst. Budget'!$R34/173*'Personalst. Budget'!F34</f>
        <v>129000</v>
      </c>
      <c r="H31" s="184">
        <f>'Personalst. Budget'!$R34/173*'Personalst. Budget'!G34</f>
        <v>129000</v>
      </c>
      <c r="I31" s="184">
        <f>'Personalst. Budget'!$R34/173*'Personalst. Budget'!H34</f>
        <v>129000</v>
      </c>
      <c r="J31" s="184">
        <f>'Personalst. Budget'!$R34/173*'Personalst. Budget'!I34</f>
        <v>129000</v>
      </c>
      <c r="K31" s="184">
        <f>'Personalst. Budget'!$R34/173*'Personalst. Budget'!J34</f>
        <v>129000</v>
      </c>
      <c r="L31" s="184">
        <f>'Personalst. Budget'!$R34/173*'Personalst. Budget'!K34*1.025</f>
        <v>132225</v>
      </c>
      <c r="M31" s="184">
        <f>'Personalst. Budget'!$R34/173*'Personalst. Budget'!L34*1.025</f>
        <v>132225</v>
      </c>
      <c r="N31" s="184">
        <f>'Personalst. Budget'!$R34/173*'Personalst. Budget'!M34*1.025</f>
        <v>132225</v>
      </c>
      <c r="O31" s="184">
        <f>'Personalst. Budget'!$R34/173*'Personalst. Budget'!N34*1.025</f>
        <v>132225</v>
      </c>
      <c r="P31" s="184">
        <f>'Personalst. Budget'!$R34/173*'Personalst. Budget'!O34*1.025</f>
        <v>132225</v>
      </c>
      <c r="Q31" s="184">
        <f>'Personalst. Budget'!$R34/173*'Personalst. Budget'!P34*1.025</f>
        <v>132225</v>
      </c>
      <c r="R31" s="194">
        <f t="shared" si="3"/>
        <v>261225</v>
      </c>
      <c r="S31" s="194">
        <f t="shared" si="1"/>
        <v>1828575</v>
      </c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</row>
    <row r="32" spans="1:34" s="185" customFormat="1" ht="15.75" outlineLevel="1">
      <c r="A32" s="179" t="s">
        <v>89</v>
      </c>
      <c r="B32" s="180" t="str">
        <f>'Personalst. Budget'!B35</f>
        <v>Frau Zsuzsanna VARGA</v>
      </c>
      <c r="C32" s="180" t="str">
        <f>'Personalst. Budget'!C35</f>
        <v>Badeaufsicht Kinderwelt</v>
      </c>
      <c r="D32" s="180"/>
      <c r="E32" s="180">
        <f>'Personalst. Budget'!D35</f>
        <v>0</v>
      </c>
      <c r="F32" s="184">
        <f>'Personalst. Budget'!$R35/173*'Personalst. Budget'!E35</f>
        <v>129000</v>
      </c>
      <c r="G32" s="184">
        <f>'Personalst. Budget'!$R35/173*'Personalst. Budget'!F35</f>
        <v>129000</v>
      </c>
      <c r="H32" s="184">
        <f>'Personalst. Budget'!$R35/173*'Personalst. Budget'!G35</f>
        <v>129000</v>
      </c>
      <c r="I32" s="184">
        <f>'Personalst. Budget'!$R35/173*'Personalst. Budget'!H35</f>
        <v>129000</v>
      </c>
      <c r="J32" s="184">
        <f>'Personalst. Budget'!$R35/173*'Personalst. Budget'!I35</f>
        <v>129000</v>
      </c>
      <c r="K32" s="184">
        <f>'Personalst. Budget'!$R35/173*'Personalst. Budget'!J35</f>
        <v>129000</v>
      </c>
      <c r="L32" s="184">
        <f>'Personalst. Budget'!$R35/173*'Personalst. Budget'!K35*1.025</f>
        <v>132225</v>
      </c>
      <c r="M32" s="184">
        <f>'Personalst. Budget'!$R35/173*'Personalst. Budget'!L35*1.025</f>
        <v>132225</v>
      </c>
      <c r="N32" s="184">
        <f>'Personalst. Budget'!$R35/173*'Personalst. Budget'!M35*1.025</f>
        <v>132225</v>
      </c>
      <c r="O32" s="184">
        <f>'Personalst. Budget'!$R35/173*'Personalst. Budget'!N35*1.025</f>
        <v>132225</v>
      </c>
      <c r="P32" s="184">
        <f>'Personalst. Budget'!$R35/173*'Personalst. Budget'!O35*1.025</f>
        <v>132225</v>
      </c>
      <c r="Q32" s="184">
        <f>'Personalst. Budget'!$R35/173*'Personalst. Budget'!P35*1.025</f>
        <v>132225</v>
      </c>
      <c r="R32" s="194">
        <f t="shared" si="3"/>
        <v>261225</v>
      </c>
      <c r="S32" s="194">
        <f t="shared" si="1"/>
        <v>1828575</v>
      </c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</row>
    <row r="33" spans="1:34" s="185" customFormat="1" ht="15.75" outlineLevel="1">
      <c r="A33" s="179" t="s">
        <v>89</v>
      </c>
      <c r="B33" s="180" t="str">
        <f>'Personalst. Budget'!B36</f>
        <v>Frau Erzsébet VARGA</v>
      </c>
      <c r="C33" s="180" t="str">
        <f>'Personalst. Budget'!C36</f>
        <v>Badeaufsicht Kinderwelt</v>
      </c>
      <c r="D33" s="180"/>
      <c r="E33" s="180">
        <f>'Personalst. Budget'!D36</f>
        <v>0</v>
      </c>
      <c r="F33" s="184">
        <f>'Personalst. Budget'!$R36/173*'Personalst. Budget'!E36</f>
        <v>129000</v>
      </c>
      <c r="G33" s="184">
        <f>'Personalst. Budget'!$R36/173*'Personalst. Budget'!F36</f>
        <v>129000</v>
      </c>
      <c r="H33" s="184">
        <f>'Personalst. Budget'!$R36/173*'Personalst. Budget'!G36</f>
        <v>129000</v>
      </c>
      <c r="I33" s="184">
        <f>'Personalst. Budget'!$R36/173*'Personalst. Budget'!H36</f>
        <v>129000</v>
      </c>
      <c r="J33" s="184">
        <f>'Personalst. Budget'!$R36/173*'Personalst. Budget'!I36</f>
        <v>129000</v>
      </c>
      <c r="K33" s="184">
        <f>'Personalst. Budget'!$R36/173*'Personalst. Budget'!J36</f>
        <v>129000</v>
      </c>
      <c r="L33" s="184">
        <f>'Personalst. Budget'!$R36/173*'Personalst. Budget'!K36*1.025</f>
        <v>132225</v>
      </c>
      <c r="M33" s="184">
        <f>'Personalst. Budget'!$R36/173*'Personalst. Budget'!L36*1.025</f>
        <v>132225</v>
      </c>
      <c r="N33" s="184">
        <f>'Personalst. Budget'!$R36/173*'Personalst. Budget'!M36*1.025</f>
        <v>132225</v>
      </c>
      <c r="O33" s="184">
        <f>'Personalst. Budget'!$R36/173*'Personalst. Budget'!N36*1.025</f>
        <v>132225</v>
      </c>
      <c r="P33" s="184">
        <f>'Personalst. Budget'!$R36/173*'Personalst. Budget'!O36*1.025</f>
        <v>132225</v>
      </c>
      <c r="Q33" s="184">
        <f>'Personalst. Budget'!$R36/173*'Personalst. Budget'!P36*1.025</f>
        <v>132225</v>
      </c>
      <c r="R33" s="194">
        <f t="shared" si="3"/>
        <v>261225</v>
      </c>
      <c r="S33" s="194">
        <f t="shared" si="1"/>
        <v>1828575</v>
      </c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</row>
    <row r="34" spans="1:34" s="185" customFormat="1" ht="15.75" outlineLevel="1">
      <c r="A34" s="179" t="s">
        <v>89</v>
      </c>
      <c r="B34" s="180" t="str">
        <f>'Personalst. Budget'!B37</f>
        <v>Herr Csaba Erik GÖRÖG</v>
      </c>
      <c r="C34" s="180" t="str">
        <f>'Personalst. Budget'!C37</f>
        <v>Bademeister</v>
      </c>
      <c r="D34" s="180"/>
      <c r="E34" s="180">
        <f>'Personalst. Budget'!D37</f>
        <v>0</v>
      </c>
      <c r="F34" s="184">
        <f>'Personalst. Budget'!$R37/173*'Personalst. Budget'!E37</f>
        <v>129000</v>
      </c>
      <c r="G34" s="184">
        <f>'Personalst. Budget'!$R37/173*'Personalst. Budget'!F37</f>
        <v>129000</v>
      </c>
      <c r="H34" s="184">
        <f>'Personalst. Budget'!$R37/173*'Personalst. Budget'!G37</f>
        <v>129000</v>
      </c>
      <c r="I34" s="184">
        <f>'Personalst. Budget'!$R37/173*'Personalst. Budget'!H37</f>
        <v>129000</v>
      </c>
      <c r="J34" s="184">
        <f>'Personalst. Budget'!$R37/173*'Personalst. Budget'!I37</f>
        <v>129000</v>
      </c>
      <c r="K34" s="184">
        <f>'Personalst. Budget'!$R37/173*'Personalst. Budget'!J37</f>
        <v>129000</v>
      </c>
      <c r="L34" s="184">
        <f>'Personalst. Budget'!$R37/173*'Personalst. Budget'!K37*1.025</f>
        <v>132225</v>
      </c>
      <c r="M34" s="184">
        <f>'Personalst. Budget'!$R37/173*'Personalst. Budget'!L37*1.025</f>
        <v>132225</v>
      </c>
      <c r="N34" s="184">
        <f>'Personalst. Budget'!$R37/173*'Personalst. Budget'!M37*1.025</f>
        <v>132225</v>
      </c>
      <c r="O34" s="184">
        <f>'Personalst. Budget'!$R37/173*'Personalst. Budget'!N37*1.025</f>
        <v>132225</v>
      </c>
      <c r="P34" s="184">
        <f>'Personalst. Budget'!$R37/173*'Personalst. Budget'!O37*1.025</f>
        <v>132225</v>
      </c>
      <c r="Q34" s="184">
        <f>'Personalst. Budget'!$R37/173*'Personalst. Budget'!P37*1.025</f>
        <v>132225</v>
      </c>
      <c r="R34" s="194">
        <f t="shared" si="3"/>
        <v>261225</v>
      </c>
      <c r="S34" s="194">
        <f t="shared" si="1"/>
        <v>1828575</v>
      </c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</row>
    <row r="35" spans="1:34" s="185" customFormat="1" ht="15.75" outlineLevel="1">
      <c r="A35" s="179" t="s">
        <v>89</v>
      </c>
      <c r="B35" s="180" t="str">
        <f>'Personalst. Budget'!B38</f>
        <v>Herr Zoltán SMIDÉLIUSZ</v>
      </c>
      <c r="C35" s="180" t="str">
        <f>'Personalst. Budget'!C38</f>
        <v>Saunameister</v>
      </c>
      <c r="D35" s="180"/>
      <c r="E35" s="180">
        <f>'Personalst. Budget'!D38</f>
        <v>0</v>
      </c>
      <c r="F35" s="184">
        <f>'Personalst. Budget'!$R38/173*'Personalst. Budget'!E38</f>
        <v>129000</v>
      </c>
      <c r="G35" s="184">
        <f>'Personalst. Budget'!$R38/173*'Personalst. Budget'!F38</f>
        <v>129000</v>
      </c>
      <c r="H35" s="184">
        <f>'Personalst. Budget'!$R38/173*'Personalst. Budget'!G38</f>
        <v>129000</v>
      </c>
      <c r="I35" s="184">
        <f>'Personalst. Budget'!$R38/173*'Personalst. Budget'!H38</f>
        <v>129000</v>
      </c>
      <c r="J35" s="184">
        <f>'Personalst. Budget'!$R38/173*'Personalst. Budget'!I38</f>
        <v>129000</v>
      </c>
      <c r="K35" s="184">
        <f>'Personalst. Budget'!$R38/173*'Personalst. Budget'!J38</f>
        <v>129000</v>
      </c>
      <c r="L35" s="184">
        <f>'Personalst. Budget'!$R38/173*'Personalst. Budget'!K38*1.025</f>
        <v>132225</v>
      </c>
      <c r="M35" s="184">
        <f>'Personalst. Budget'!$R38/173*'Personalst. Budget'!L38*1.025</f>
        <v>132225</v>
      </c>
      <c r="N35" s="184">
        <f>'Personalst. Budget'!$R38/173*'Personalst. Budget'!M38*1.025</f>
        <v>132225</v>
      </c>
      <c r="O35" s="184">
        <f>'Personalst. Budget'!$R38/173*'Personalst. Budget'!N38*1.025</f>
        <v>132225</v>
      </c>
      <c r="P35" s="184">
        <f>'Personalst. Budget'!$R38/173*'Personalst. Budget'!O38*1.025</f>
        <v>132225</v>
      </c>
      <c r="Q35" s="184">
        <f>'Personalst. Budget'!$R38/173*'Personalst. Budget'!P38*1.025</f>
        <v>132225</v>
      </c>
      <c r="R35" s="194">
        <f t="shared" si="3"/>
        <v>261225</v>
      </c>
      <c r="S35" s="194">
        <f t="shared" si="1"/>
        <v>1828575</v>
      </c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</row>
    <row r="36" spans="1:34" s="185" customFormat="1" ht="15.75" outlineLevel="1">
      <c r="A36" s="179" t="s">
        <v>89</v>
      </c>
      <c r="B36" s="180" t="str">
        <f>'Personalst. Budget'!B39</f>
        <v>Herr Jozsef SZUH </v>
      </c>
      <c r="C36" s="180" t="str">
        <f>'Personalst. Budget'!C39</f>
        <v>Masseur</v>
      </c>
      <c r="D36" s="180"/>
      <c r="E36" s="180">
        <f>'Personalst. Budget'!D39</f>
        <v>0</v>
      </c>
      <c r="F36" s="184">
        <f>'Personalst. Budget'!$R39/173*'Personalst. Budget'!E39</f>
        <v>129000</v>
      </c>
      <c r="G36" s="184">
        <f>'Personalst. Budget'!$R39/173*'Personalst. Budget'!F39</f>
        <v>129000</v>
      </c>
      <c r="H36" s="184">
        <f>'Personalst. Budget'!$R39/173*'Personalst. Budget'!G39</f>
        <v>129000</v>
      </c>
      <c r="I36" s="184">
        <f>'Personalst. Budget'!$R39/173*'Personalst. Budget'!H39</f>
        <v>129000</v>
      </c>
      <c r="J36" s="184">
        <f>'Personalst. Budget'!$R39/173*'Personalst. Budget'!I39</f>
        <v>129000</v>
      </c>
      <c r="K36" s="184">
        <f>'Personalst. Budget'!$R39/173*'Personalst. Budget'!J39</f>
        <v>129000</v>
      </c>
      <c r="L36" s="184">
        <f>'Personalst. Budget'!$R39/173*'Personalst. Budget'!K39*1.025</f>
        <v>132225</v>
      </c>
      <c r="M36" s="184">
        <f>'Personalst. Budget'!$R39/173*'Personalst. Budget'!L39*1.025</f>
        <v>132225</v>
      </c>
      <c r="N36" s="184">
        <f>'Personalst. Budget'!$R39/173*'Personalst. Budget'!M39*1.025</f>
        <v>132225</v>
      </c>
      <c r="O36" s="184">
        <f>'Personalst. Budget'!$R39/173*'Personalst. Budget'!N39*1.025</f>
        <v>132225</v>
      </c>
      <c r="P36" s="184">
        <f>'Personalst. Budget'!$R39/173*'Personalst. Budget'!O39*1.025</f>
        <v>132225</v>
      </c>
      <c r="Q36" s="184">
        <f>'Personalst. Budget'!$R39/173*'Personalst. Budget'!P39*1.025</f>
        <v>132225</v>
      </c>
      <c r="R36" s="194">
        <f t="shared" si="3"/>
        <v>261225</v>
      </c>
      <c r="S36" s="194">
        <f t="shared" si="1"/>
        <v>1828575</v>
      </c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</row>
    <row r="37" spans="1:34" s="185" customFormat="1" ht="15.75" outlineLevel="1">
      <c r="A37" s="179" t="s">
        <v>89</v>
      </c>
      <c r="B37" s="180" t="str">
        <f>'Personalst. Budget'!B40</f>
        <v>Herr Elemer MÁRTON </v>
      </c>
      <c r="C37" s="180" t="str">
        <f>'Personalst. Budget'!C40</f>
        <v>Masseur</v>
      </c>
      <c r="D37" s="180"/>
      <c r="E37" s="180">
        <f>'Personalst. Budget'!D40</f>
        <v>0</v>
      </c>
      <c r="F37" s="184">
        <f>'Personalst. Budget'!$R40/173*'Personalst. Budget'!E40</f>
        <v>129000</v>
      </c>
      <c r="G37" s="184">
        <f>'Personalst. Budget'!$R40/173*'Personalst. Budget'!F40</f>
        <v>129000</v>
      </c>
      <c r="H37" s="184">
        <f>'Personalst. Budget'!$R40/173*'Personalst. Budget'!G40</f>
        <v>129000</v>
      </c>
      <c r="I37" s="184">
        <f>'Personalst. Budget'!$R40/173*'Personalst. Budget'!H40</f>
        <v>129000</v>
      </c>
      <c r="J37" s="184">
        <f>'Personalst. Budget'!$R40/173*'Personalst. Budget'!I40</f>
        <v>129000</v>
      </c>
      <c r="K37" s="184">
        <f>'Personalst. Budget'!$R40/173*'Personalst. Budget'!J40</f>
        <v>129000</v>
      </c>
      <c r="L37" s="184">
        <f>'Personalst. Budget'!$R40/173*'Personalst. Budget'!K40*1.025</f>
        <v>132225</v>
      </c>
      <c r="M37" s="184">
        <f>'Personalst. Budget'!$R40/173*'Personalst. Budget'!L40*1.025</f>
        <v>132225</v>
      </c>
      <c r="N37" s="184">
        <f>'Personalst. Budget'!$R40/173*'Personalst. Budget'!M40*1.025</f>
        <v>132225</v>
      </c>
      <c r="O37" s="184">
        <f>'Personalst. Budget'!$R40/173*'Personalst. Budget'!N40*1.025</f>
        <v>132225</v>
      </c>
      <c r="P37" s="184">
        <f>'Personalst. Budget'!$R40/173*'Personalst. Budget'!O40*1.025</f>
        <v>132225</v>
      </c>
      <c r="Q37" s="184">
        <f>'Personalst. Budget'!$R40/173*'Personalst. Budget'!P40*1.025</f>
        <v>132225</v>
      </c>
      <c r="R37" s="194">
        <f t="shared" si="3"/>
        <v>261225</v>
      </c>
      <c r="S37" s="194">
        <f t="shared" si="1"/>
        <v>1828575</v>
      </c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</row>
    <row r="38" spans="1:34" s="185" customFormat="1" ht="15.75" outlineLevel="1">
      <c r="A38" s="179" t="s">
        <v>89</v>
      </c>
      <c r="B38" s="180" t="str">
        <f>'Personalst. Budget'!B41</f>
        <v>Frau Gáborné SZABÓ</v>
      </c>
      <c r="C38" s="180" t="str">
        <f>'Personalst. Budget'!C41</f>
        <v>Masseurin</v>
      </c>
      <c r="D38" s="180"/>
      <c r="E38" s="180">
        <f>'Personalst. Budget'!D41</f>
        <v>0</v>
      </c>
      <c r="F38" s="184">
        <f>'Personalst. Budget'!$R41/173*'Personalst. Budget'!E41</f>
        <v>129000</v>
      </c>
      <c r="G38" s="184">
        <f>'Personalst. Budget'!$R41/173*'Personalst. Budget'!F41</f>
        <v>129000</v>
      </c>
      <c r="H38" s="184">
        <f>'Personalst. Budget'!$R41/173*'Personalst. Budget'!G41</f>
        <v>129000</v>
      </c>
      <c r="I38" s="184">
        <f>'Personalst. Budget'!$R41/173*'Personalst. Budget'!H41</f>
        <v>129000</v>
      </c>
      <c r="J38" s="184">
        <f>'Personalst. Budget'!$R41/173*'Personalst. Budget'!I41</f>
        <v>129000</v>
      </c>
      <c r="K38" s="184">
        <f>'Personalst. Budget'!$R41/173*'Personalst. Budget'!J41</f>
        <v>129000</v>
      </c>
      <c r="L38" s="184">
        <f>'Personalst. Budget'!$R41/173*'Personalst. Budget'!K41*1.025</f>
        <v>132225</v>
      </c>
      <c r="M38" s="184">
        <f>'Personalst. Budget'!$R41/173*'Personalst. Budget'!L41*1.025</f>
        <v>132225</v>
      </c>
      <c r="N38" s="184">
        <f>'Personalst. Budget'!$R41/173*'Personalst. Budget'!M41*1.025</f>
        <v>132225</v>
      </c>
      <c r="O38" s="184">
        <f>'Personalst. Budget'!$R41/173*'Personalst. Budget'!N41*1.025</f>
        <v>132225</v>
      </c>
      <c r="P38" s="184">
        <f>'Personalst. Budget'!$R41/173*'Personalst. Budget'!O41*1.025</f>
        <v>132225</v>
      </c>
      <c r="Q38" s="184">
        <f>'Personalst. Budget'!$R41/173*'Personalst. Budget'!P41*1.025</f>
        <v>132225</v>
      </c>
      <c r="R38" s="194">
        <f t="shared" si="3"/>
        <v>261225</v>
      </c>
      <c r="S38" s="194">
        <f t="shared" si="1"/>
        <v>1828575</v>
      </c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</row>
    <row r="39" spans="1:34" s="185" customFormat="1" ht="15.75" outlineLevel="1">
      <c r="A39" s="179" t="s">
        <v>89</v>
      </c>
      <c r="B39" s="180" t="str">
        <f>'Personalst. Budget'!B42</f>
        <v>Frau Alexandra FARKAS</v>
      </c>
      <c r="C39" s="180" t="str">
        <f>'Personalst. Budget'!C42</f>
        <v>Masseurin</v>
      </c>
      <c r="D39" s="180"/>
      <c r="E39" s="180">
        <f>'Personalst. Budget'!D42</f>
        <v>0</v>
      </c>
      <c r="F39" s="184">
        <f>'Personalst. Budget'!$R42/173*'Personalst. Budget'!E42</f>
        <v>129000</v>
      </c>
      <c r="G39" s="184">
        <f>'Personalst. Budget'!$R42/173*'Personalst. Budget'!F42</f>
        <v>129000</v>
      </c>
      <c r="H39" s="184">
        <f>'Personalst. Budget'!$R42/173*'Personalst. Budget'!G42</f>
        <v>129000</v>
      </c>
      <c r="I39" s="184">
        <f>'Personalst. Budget'!$R42/173*'Personalst. Budget'!H42</f>
        <v>129000</v>
      </c>
      <c r="J39" s="184">
        <f>'Personalst. Budget'!$R42/173*'Personalst. Budget'!I42</f>
        <v>129000</v>
      </c>
      <c r="K39" s="184">
        <f>'Personalst. Budget'!$R42/173*'Personalst. Budget'!J42</f>
        <v>129000</v>
      </c>
      <c r="L39" s="184">
        <f>'Personalst. Budget'!$R42/173*'Personalst. Budget'!K42*1.025</f>
        <v>132225</v>
      </c>
      <c r="M39" s="184">
        <f>'Personalst. Budget'!$R42/173*'Personalst. Budget'!L42*1.025</f>
        <v>132225</v>
      </c>
      <c r="N39" s="184">
        <f>'Personalst. Budget'!$R42/173*'Personalst. Budget'!M42*1.025</f>
        <v>132225</v>
      </c>
      <c r="O39" s="184">
        <f>'Personalst. Budget'!$R42/173*'Personalst. Budget'!N42*1.025</f>
        <v>132225</v>
      </c>
      <c r="P39" s="184">
        <f>'Personalst. Budget'!$R42/173*'Personalst. Budget'!O42*1.025</f>
        <v>132225</v>
      </c>
      <c r="Q39" s="184">
        <f>'Personalst. Budget'!$R42/173*'Personalst. Budget'!P42*1.025</f>
        <v>132225</v>
      </c>
      <c r="R39" s="194">
        <f t="shared" si="3"/>
        <v>259250</v>
      </c>
      <c r="S39" s="194">
        <f t="shared" si="1"/>
        <v>1826600</v>
      </c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</row>
    <row r="40" spans="1:34" s="185" customFormat="1" ht="15.75" outlineLevel="1">
      <c r="A40" s="179" t="s">
        <v>89</v>
      </c>
      <c r="B40" s="180" t="str">
        <f>'Personalst. Budget'!B43</f>
        <v>Frau Viktória ANTAL</v>
      </c>
      <c r="C40" s="180" t="str">
        <f>'Personalst. Budget'!C43</f>
        <v>Phisiotherapeutin</v>
      </c>
      <c r="D40" s="180"/>
      <c r="E40" s="180">
        <f>'Personalst. Budget'!D43</f>
        <v>0</v>
      </c>
      <c r="F40" s="184">
        <f>'Personalst. Budget'!$R43/173*'Personalst. Budget'!E43</f>
        <v>0</v>
      </c>
      <c r="G40" s="184">
        <f>'Personalst. Budget'!$R43/173*'Personalst. Budget'!F43</f>
        <v>0</v>
      </c>
      <c r="H40" s="184">
        <f>'Personalst. Budget'!$R43/173*'Personalst. Budget'!G43</f>
        <v>0</v>
      </c>
      <c r="I40" s="184">
        <f>'Personalst. Budget'!$R43/173*'Personalst. Budget'!H43</f>
        <v>170000</v>
      </c>
      <c r="J40" s="184">
        <f>'Personalst. Budget'!$R43/173*'Personalst. Budget'!I43</f>
        <v>170000</v>
      </c>
      <c r="K40" s="184">
        <f>'Personalst. Budget'!$R43/173*'Personalst. Budget'!J43</f>
        <v>170000</v>
      </c>
      <c r="L40" s="184">
        <f>'Personalst. Budget'!$R43/173*'Personalst. Budget'!K43*1.025</f>
        <v>174249.99999999997</v>
      </c>
      <c r="M40" s="184">
        <f>'Personalst. Budget'!$R43/173*'Personalst. Budget'!L43*1.025</f>
        <v>174249.99999999997</v>
      </c>
      <c r="N40" s="184">
        <f>'Personalst. Budget'!$R43/173*'Personalst. Budget'!M43*1.025</f>
        <v>174249.99999999997</v>
      </c>
      <c r="O40" s="184">
        <f>'Personalst. Budget'!$R43/173*'Personalst. Budget'!N43*1.025</f>
        <v>174249.99999999997</v>
      </c>
      <c r="P40" s="184">
        <f>'Personalst. Budget'!$R43/173*'Personalst. Budget'!O43*1.025</f>
        <v>174249.99999999997</v>
      </c>
      <c r="Q40" s="184">
        <f>'Personalst. Budget'!$R43/173*'Personalst. Budget'!P43*1.025</f>
        <v>174249.99999999997</v>
      </c>
      <c r="R40" s="194">
        <f t="shared" si="3"/>
        <v>0</v>
      </c>
      <c r="S40" s="194">
        <f t="shared" si="1"/>
        <v>1555500</v>
      </c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</row>
    <row r="41" spans="1:34" s="185" customFormat="1" ht="15.75" outlineLevel="1">
      <c r="A41" s="179" t="s">
        <v>89</v>
      </c>
      <c r="B41" s="180">
        <f>'Personalst. Budget'!B44</f>
        <v>0</v>
      </c>
      <c r="C41" s="180">
        <f>'Personalst. Budget'!C44</f>
        <v>0</v>
      </c>
      <c r="D41" s="180"/>
      <c r="E41" s="180">
        <f>'Personalst. Budget'!D44</f>
        <v>0</v>
      </c>
      <c r="F41" s="184">
        <f>'Personalst. Budget'!$R44/173*'Personalst. Budget'!E44</f>
        <v>0</v>
      </c>
      <c r="G41" s="184">
        <f>'Personalst. Budget'!$R44/173*'Personalst. Budget'!F44</f>
        <v>0</v>
      </c>
      <c r="H41" s="184">
        <f>'Personalst. Budget'!$R44/173*'Personalst. Budget'!G44</f>
        <v>0</v>
      </c>
      <c r="I41" s="184">
        <f>'Personalst. Budget'!$R44/173*'Personalst. Budget'!H44</f>
        <v>0</v>
      </c>
      <c r="J41" s="184">
        <f>'Personalst. Budget'!$R44/173*'Personalst. Budget'!I44</f>
        <v>0</v>
      </c>
      <c r="K41" s="184">
        <f>'Personalst. Budget'!$R44/173*'Personalst. Budget'!J44</f>
        <v>0</v>
      </c>
      <c r="L41" s="184">
        <f>'Personalst. Budget'!$R44/173*'Personalst. Budget'!K44*1.025</f>
        <v>0</v>
      </c>
      <c r="M41" s="184">
        <f>'Personalst. Budget'!$R44/173*'Personalst. Budget'!L44*1.025</f>
        <v>0</v>
      </c>
      <c r="N41" s="184">
        <f>'Personalst. Budget'!$R44/173*'Personalst. Budget'!M44*1.025</f>
        <v>0</v>
      </c>
      <c r="O41" s="184">
        <f>'Personalst. Budget'!$R44/173*'Personalst. Budget'!N44*1.025</f>
        <v>0</v>
      </c>
      <c r="P41" s="184">
        <f>'Personalst. Budget'!$R44/173*'Personalst. Budget'!O44*1.025</f>
        <v>0</v>
      </c>
      <c r="Q41" s="184">
        <f>'Personalst. Budget'!$R44/173*'Personalst. Budget'!P44*1.025</f>
        <v>0</v>
      </c>
      <c r="R41" s="194">
        <f t="shared" si="3"/>
        <v>0</v>
      </c>
      <c r="S41" s="194">
        <f t="shared" si="1"/>
        <v>0</v>
      </c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</row>
    <row r="42" spans="1:34" s="185" customFormat="1" ht="15.75" outlineLevel="1">
      <c r="A42" s="179" t="s">
        <v>89</v>
      </c>
      <c r="B42" s="180">
        <f>'Personalst. Budget'!B45</f>
        <v>0</v>
      </c>
      <c r="C42" s="180">
        <f>'Personalst. Budget'!C45</f>
        <v>0</v>
      </c>
      <c r="D42" s="180"/>
      <c r="E42" s="180">
        <f>'Personalst. Budget'!D45</f>
        <v>0</v>
      </c>
      <c r="F42" s="184">
        <f>'Personalst. Budget'!$R45/173*'Personalst. Budget'!E45</f>
        <v>0</v>
      </c>
      <c r="G42" s="184">
        <f>'Personalst. Budget'!$R45/173*'Personalst. Budget'!F45</f>
        <v>0</v>
      </c>
      <c r="H42" s="184">
        <f>'Personalst. Budget'!$R45/173*'Personalst. Budget'!G45</f>
        <v>0</v>
      </c>
      <c r="I42" s="184">
        <f>'Personalst. Budget'!$R45/173*'Personalst. Budget'!H45</f>
        <v>0</v>
      </c>
      <c r="J42" s="184">
        <f>'Personalst. Budget'!$R45/173*'Personalst. Budget'!I45</f>
        <v>0</v>
      </c>
      <c r="K42" s="184">
        <f>'Personalst. Budget'!$R45/173*'Personalst. Budget'!J45</f>
        <v>0</v>
      </c>
      <c r="L42" s="184">
        <f>'Personalst. Budget'!$R45/173*'Personalst. Budget'!K45*1.025</f>
        <v>0</v>
      </c>
      <c r="M42" s="184">
        <f>'Personalst. Budget'!$R45/173*'Personalst. Budget'!L45*1.025</f>
        <v>0</v>
      </c>
      <c r="N42" s="184">
        <f>'Personalst. Budget'!$R45/173*'Personalst. Budget'!M45*1.025</f>
        <v>0</v>
      </c>
      <c r="O42" s="184">
        <f>'Personalst. Budget'!$R45/173*'Personalst. Budget'!N45*1.025</f>
        <v>0</v>
      </c>
      <c r="P42" s="184">
        <f>'Personalst. Budget'!$R45/173*'Personalst. Budget'!O45*1.025</f>
        <v>0</v>
      </c>
      <c r="Q42" s="184">
        <f>'Personalst. Budget'!$R45/173*'Personalst. Budget'!P45*1.025</f>
        <v>0</v>
      </c>
      <c r="R42" s="194">
        <f t="shared" si="3"/>
        <v>0</v>
      </c>
      <c r="S42" s="194">
        <f t="shared" si="1"/>
        <v>0</v>
      </c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</row>
    <row r="43" spans="1:34" s="185" customFormat="1" ht="15.75" outlineLevel="1">
      <c r="A43" s="179" t="s">
        <v>89</v>
      </c>
      <c r="B43" s="180">
        <f>'Personalst. Budget'!B46</f>
        <v>0</v>
      </c>
      <c r="C43" s="180">
        <f>'Personalst. Budget'!C46</f>
        <v>0</v>
      </c>
      <c r="D43" s="180"/>
      <c r="E43" s="180">
        <f>'Personalst. Budget'!D46</f>
        <v>0</v>
      </c>
      <c r="F43" s="184">
        <f>'Personalst. Budget'!$R46/173*'Personalst. Budget'!E46</f>
        <v>0</v>
      </c>
      <c r="G43" s="184">
        <f>'Personalst. Budget'!$R46/173*'Personalst. Budget'!F46</f>
        <v>0</v>
      </c>
      <c r="H43" s="184">
        <f>'Personalst. Budget'!$R46/173*'Personalst. Budget'!G46</f>
        <v>0</v>
      </c>
      <c r="I43" s="184">
        <f>'Personalst. Budget'!$R46/173*'Personalst. Budget'!H46</f>
        <v>0</v>
      </c>
      <c r="J43" s="184">
        <f>'Personalst. Budget'!$R46/173*'Personalst. Budget'!I46</f>
        <v>0</v>
      </c>
      <c r="K43" s="184">
        <f>'Personalst. Budget'!$R46/173*'Personalst. Budget'!J46</f>
        <v>0</v>
      </c>
      <c r="L43" s="184">
        <f>'Personalst. Budget'!$R46/173*'Personalst. Budget'!K46*1.025</f>
        <v>0</v>
      </c>
      <c r="M43" s="184">
        <f>'Personalst. Budget'!$R46/173*'Personalst. Budget'!L46*1.025</f>
        <v>0</v>
      </c>
      <c r="N43" s="184">
        <f>'Personalst. Budget'!$R46/173*'Personalst. Budget'!M46*1.025</f>
        <v>0</v>
      </c>
      <c r="O43" s="184">
        <f>'Personalst. Budget'!$R46/173*'Personalst. Budget'!N46*1.025</f>
        <v>0</v>
      </c>
      <c r="P43" s="184">
        <f>'Personalst. Budget'!$R46/173*'Personalst. Budget'!O46*1.025</f>
        <v>0</v>
      </c>
      <c r="Q43" s="184">
        <f>'Personalst. Budget'!$R46/173*'Personalst. Budget'!P46*1.025</f>
        <v>0</v>
      </c>
      <c r="R43" s="194">
        <f t="shared" si="3"/>
        <v>0</v>
      </c>
      <c r="S43" s="194">
        <f t="shared" si="1"/>
        <v>0</v>
      </c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</row>
    <row r="44" spans="1:34" s="185" customFormat="1" ht="15.75" outlineLevel="1">
      <c r="A44" s="179" t="s">
        <v>89</v>
      </c>
      <c r="B44" s="180">
        <f>'Personalst. Budget'!B47</f>
        <v>0</v>
      </c>
      <c r="C44" s="180">
        <f>'Personalst. Budget'!C47</f>
        <v>0</v>
      </c>
      <c r="D44" s="180"/>
      <c r="E44" s="180">
        <f>'Personalst. Budget'!D47</f>
        <v>0</v>
      </c>
      <c r="F44" s="184">
        <f>'Personalst. Budget'!$R47/173*'Personalst. Budget'!E47</f>
        <v>0</v>
      </c>
      <c r="G44" s="184">
        <f>'Personalst. Budget'!$R47/173*'Personalst. Budget'!F47</f>
        <v>0</v>
      </c>
      <c r="H44" s="184">
        <f>'Personalst. Budget'!$R47/173*'Personalst. Budget'!G47</f>
        <v>0</v>
      </c>
      <c r="I44" s="184">
        <f>'Personalst. Budget'!$R47/173*'Personalst. Budget'!H47</f>
        <v>0</v>
      </c>
      <c r="J44" s="184">
        <f>'Personalst. Budget'!$R47/173*'Personalst. Budget'!I47</f>
        <v>0</v>
      </c>
      <c r="K44" s="184">
        <f>'Personalst. Budget'!$R47/173*'Personalst. Budget'!J47</f>
        <v>0</v>
      </c>
      <c r="L44" s="184">
        <f>'Personalst. Budget'!$R47/173*'Personalst. Budget'!K47*1.025</f>
        <v>0</v>
      </c>
      <c r="M44" s="184">
        <f>'Personalst. Budget'!$R47/173*'Personalst. Budget'!L47*1.025</f>
        <v>0</v>
      </c>
      <c r="N44" s="184">
        <f>'Personalst. Budget'!$R47/173*'Personalst. Budget'!M47*1.025</f>
        <v>0</v>
      </c>
      <c r="O44" s="184">
        <f>'Personalst. Budget'!$R47/173*'Personalst. Budget'!N47*1.025</f>
        <v>0</v>
      </c>
      <c r="P44" s="184">
        <f>'Personalst. Budget'!$R47/173*'Personalst. Budget'!O47*1.025</f>
        <v>0</v>
      </c>
      <c r="Q44" s="184">
        <f>'Personalst. Budget'!$R47/173*'Personalst. Budget'!P47*1.025</f>
        <v>0</v>
      </c>
      <c r="R44" s="194">
        <f t="shared" si="3"/>
        <v>0</v>
      </c>
      <c r="S44" s="194">
        <f t="shared" si="1"/>
        <v>0</v>
      </c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</row>
    <row r="45" spans="1:34" s="185" customFormat="1" ht="15.75" outlineLevel="1">
      <c r="A45" s="179" t="s">
        <v>89</v>
      </c>
      <c r="B45" s="180">
        <f>'Personalst. Budget'!B48</f>
        <v>0</v>
      </c>
      <c r="C45" s="180">
        <f>'Personalst. Budget'!C48</f>
        <v>0</v>
      </c>
      <c r="D45" s="180"/>
      <c r="E45" s="180">
        <f>'Personalst. Budget'!D48</f>
        <v>0</v>
      </c>
      <c r="F45" s="184">
        <f>'Personalst. Budget'!$R48/173*'Personalst. Budget'!E48</f>
        <v>0</v>
      </c>
      <c r="G45" s="184">
        <f>'Personalst. Budget'!$R48/173*'Personalst. Budget'!F48</f>
        <v>0</v>
      </c>
      <c r="H45" s="184">
        <f>'Personalst. Budget'!$R48/173*'Personalst. Budget'!G48</f>
        <v>0</v>
      </c>
      <c r="I45" s="184">
        <f>'Personalst. Budget'!$R48/173*'Personalst. Budget'!H48</f>
        <v>0</v>
      </c>
      <c r="J45" s="184">
        <f>'Personalst. Budget'!$R48/173*'Personalst. Budget'!I48</f>
        <v>0</v>
      </c>
      <c r="K45" s="184">
        <f>'Personalst. Budget'!$R48/173*'Personalst. Budget'!J48</f>
        <v>0</v>
      </c>
      <c r="L45" s="184">
        <f>'Personalst. Budget'!$R48/173*'Personalst. Budget'!K48*1.025</f>
        <v>0</v>
      </c>
      <c r="M45" s="184">
        <f>'Personalst. Budget'!$R48/173*'Personalst. Budget'!L48*1.025</f>
        <v>0</v>
      </c>
      <c r="N45" s="184">
        <f>'Personalst. Budget'!$R48/173*'Personalst. Budget'!M48*1.025</f>
        <v>0</v>
      </c>
      <c r="O45" s="184">
        <f>'Personalst. Budget'!$R48/173*'Personalst. Budget'!N48*1.025</f>
        <v>0</v>
      </c>
      <c r="P45" s="184">
        <f>'Personalst. Budget'!$R48/173*'Personalst. Budget'!O48*1.025</f>
        <v>0</v>
      </c>
      <c r="Q45" s="184">
        <f>'Personalst. Budget'!$R48/173*'Personalst. Budget'!P48*1.025</f>
        <v>0</v>
      </c>
      <c r="R45" s="194">
        <f t="shared" si="3"/>
        <v>0</v>
      </c>
      <c r="S45" s="194">
        <f t="shared" si="1"/>
        <v>0</v>
      </c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</row>
    <row r="46" spans="1:34" s="185" customFormat="1" ht="15.75" outlineLevel="1">
      <c r="A46" s="179" t="s">
        <v>89</v>
      </c>
      <c r="B46" s="180">
        <f>'Personalst. Budget'!B49</f>
        <v>0</v>
      </c>
      <c r="C46" s="180">
        <f>'Personalst. Budget'!C49</f>
        <v>0</v>
      </c>
      <c r="D46" s="180"/>
      <c r="E46" s="180">
        <f>'Personalst. Budget'!D49</f>
        <v>0</v>
      </c>
      <c r="F46" s="184">
        <f>'Personalst. Budget'!$R49/173*'Personalst. Budget'!E49</f>
        <v>0</v>
      </c>
      <c r="G46" s="184">
        <f>'Personalst. Budget'!$R49/173*'Personalst. Budget'!F49</f>
        <v>0</v>
      </c>
      <c r="H46" s="184">
        <f>'Personalst. Budget'!$R49/173*'Personalst. Budget'!G49</f>
        <v>0</v>
      </c>
      <c r="I46" s="184">
        <f>'Personalst. Budget'!$R49/173*'Personalst. Budget'!H49</f>
        <v>0</v>
      </c>
      <c r="J46" s="184">
        <f>'Personalst. Budget'!$R49/173*'Personalst. Budget'!I49</f>
        <v>0</v>
      </c>
      <c r="K46" s="184">
        <f>'Personalst. Budget'!$R49/173*'Personalst. Budget'!J49</f>
        <v>0</v>
      </c>
      <c r="L46" s="184">
        <f>'Personalst. Budget'!$R49/173*'Personalst. Budget'!K49*1.025</f>
        <v>0</v>
      </c>
      <c r="M46" s="184">
        <f>'Personalst. Budget'!$R49/173*'Personalst. Budget'!L49*1.025</f>
        <v>0</v>
      </c>
      <c r="N46" s="184">
        <f>'Personalst. Budget'!$R49/173*'Personalst. Budget'!M49*1.025</f>
        <v>0</v>
      </c>
      <c r="O46" s="184">
        <f>'Personalst. Budget'!$R49/173*'Personalst. Budget'!N49*1.025</f>
        <v>0</v>
      </c>
      <c r="P46" s="184">
        <f>'Personalst. Budget'!$R49/173*'Personalst. Budget'!O49*1.025</f>
        <v>0</v>
      </c>
      <c r="Q46" s="184">
        <f>'Personalst. Budget'!$R49/173*'Personalst. Budget'!P49*1.025</f>
        <v>0</v>
      </c>
      <c r="R46" s="194">
        <f t="shared" si="3"/>
        <v>0</v>
      </c>
      <c r="S46" s="194">
        <f t="shared" si="1"/>
        <v>0</v>
      </c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</row>
    <row r="47" spans="1:34" s="185" customFormat="1" ht="15.75" outlineLevel="1">
      <c r="A47" s="179" t="s">
        <v>89</v>
      </c>
      <c r="B47" s="180">
        <f>'Personalst. Budget'!B50</f>
        <v>0</v>
      </c>
      <c r="C47" s="180">
        <f>'Personalst. Budget'!C50</f>
        <v>0</v>
      </c>
      <c r="D47" s="180"/>
      <c r="E47" s="180">
        <f>'Personalst. Budget'!D50</f>
        <v>0</v>
      </c>
      <c r="F47" s="184">
        <f>'Personalst. Budget'!$R50/173*'Personalst. Budget'!E50</f>
        <v>0</v>
      </c>
      <c r="G47" s="184">
        <f>'Personalst. Budget'!$R50/173*'Personalst. Budget'!F50</f>
        <v>0</v>
      </c>
      <c r="H47" s="184">
        <f>'Personalst. Budget'!$R50/173*'Personalst. Budget'!G50</f>
        <v>0</v>
      </c>
      <c r="I47" s="184">
        <f>'Personalst. Budget'!$R50/173*'Personalst. Budget'!H50</f>
        <v>0</v>
      </c>
      <c r="J47" s="184">
        <f>'Personalst. Budget'!$R50/173*'Personalst. Budget'!I50</f>
        <v>0</v>
      </c>
      <c r="K47" s="184">
        <f>'Personalst. Budget'!$R50/173*'Personalst. Budget'!J50</f>
        <v>0</v>
      </c>
      <c r="L47" s="184">
        <f>'Personalst. Budget'!$R50/173*'Personalst. Budget'!K50*1.025</f>
        <v>0</v>
      </c>
      <c r="M47" s="184">
        <f>'Personalst. Budget'!$R50/173*'Personalst. Budget'!L50*1.025</f>
        <v>0</v>
      </c>
      <c r="N47" s="184">
        <f>'Personalst. Budget'!$R50/173*'Personalst. Budget'!M50*1.025</f>
        <v>0</v>
      </c>
      <c r="O47" s="184">
        <f>'Personalst. Budget'!$R50/173*'Personalst. Budget'!N50*1.025</f>
        <v>0</v>
      </c>
      <c r="P47" s="184">
        <f>'Personalst. Budget'!$R50/173*'Personalst. Budget'!O50*1.025</f>
        <v>0</v>
      </c>
      <c r="Q47" s="184">
        <f>'Personalst. Budget'!$R50/173*'Personalst. Budget'!P50*1.025</f>
        <v>0</v>
      </c>
      <c r="R47" s="194">
        <f t="shared" si="3"/>
        <v>0</v>
      </c>
      <c r="S47" s="194">
        <f t="shared" si="1"/>
        <v>0</v>
      </c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</row>
    <row r="48" spans="1:34" s="185" customFormat="1" ht="15.75" outlineLevel="1">
      <c r="A48" s="179" t="s">
        <v>89</v>
      </c>
      <c r="B48" s="180">
        <f>'Personalst. Budget'!B51</f>
        <v>0</v>
      </c>
      <c r="C48" s="180">
        <f>'Personalst. Budget'!C51</f>
        <v>0</v>
      </c>
      <c r="D48" s="180"/>
      <c r="E48" s="180">
        <f>'Personalst. Budget'!D51</f>
        <v>0</v>
      </c>
      <c r="F48" s="184">
        <f>'Personalst. Budget'!$R51/173*'Personalst. Budget'!E51</f>
        <v>0</v>
      </c>
      <c r="G48" s="184">
        <f>'Personalst. Budget'!$R51/173*'Personalst. Budget'!F51</f>
        <v>0</v>
      </c>
      <c r="H48" s="184">
        <f>'Personalst. Budget'!$R51/173*'Personalst. Budget'!G51</f>
        <v>0</v>
      </c>
      <c r="I48" s="184">
        <f>'Personalst. Budget'!$R51/173*'Personalst. Budget'!H51</f>
        <v>0</v>
      </c>
      <c r="J48" s="184">
        <f>'Personalst. Budget'!$R51/173*'Personalst. Budget'!I51</f>
        <v>0</v>
      </c>
      <c r="K48" s="184">
        <f>'Personalst. Budget'!$R51/173*'Personalst. Budget'!J51</f>
        <v>0</v>
      </c>
      <c r="L48" s="184">
        <f>'Personalst. Budget'!$R51/173*'Personalst. Budget'!K51*1.025</f>
        <v>0</v>
      </c>
      <c r="M48" s="184">
        <f>'Personalst. Budget'!$R51/173*'Personalst. Budget'!L51*1.025</f>
        <v>0</v>
      </c>
      <c r="N48" s="184">
        <f>'Personalst. Budget'!$R51/173*'Personalst. Budget'!M51*1.025</f>
        <v>0</v>
      </c>
      <c r="O48" s="184">
        <f>'Personalst. Budget'!$R51/173*'Personalst. Budget'!N51*1.025</f>
        <v>0</v>
      </c>
      <c r="P48" s="184">
        <f>'Personalst. Budget'!$R51/173*'Personalst. Budget'!O51*1.025</f>
        <v>0</v>
      </c>
      <c r="Q48" s="184">
        <f>'Personalst. Budget'!$R51/173*'Personalst. Budget'!P51*1.025</f>
        <v>0</v>
      </c>
      <c r="R48" s="194">
        <f t="shared" si="3"/>
        <v>3655175</v>
      </c>
      <c r="S48" s="194">
        <f t="shared" si="1"/>
        <v>3655175</v>
      </c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</row>
    <row r="49" spans="1:34" s="185" customFormat="1" ht="15.75" outlineLevel="1">
      <c r="A49" s="179" t="s">
        <v>89</v>
      </c>
      <c r="B49" s="195" t="s">
        <v>204</v>
      </c>
      <c r="C49" s="195"/>
      <c r="D49" s="195"/>
      <c r="E49" s="196"/>
      <c r="F49" s="226">
        <f>SUM(F27:F48)</f>
        <v>1677000</v>
      </c>
      <c r="G49" s="226">
        <f aca="true" t="shared" si="4" ref="G49:Q49">SUM(G27:G48)</f>
        <v>1677000</v>
      </c>
      <c r="H49" s="226">
        <f t="shared" si="4"/>
        <v>1677000</v>
      </c>
      <c r="I49" s="226">
        <f t="shared" si="4"/>
        <v>1847000</v>
      </c>
      <c r="J49" s="226">
        <f t="shared" si="4"/>
        <v>1847000</v>
      </c>
      <c r="K49" s="226">
        <f t="shared" si="4"/>
        <v>1847000</v>
      </c>
      <c r="L49" s="226">
        <f t="shared" si="4"/>
        <v>1893175</v>
      </c>
      <c r="M49" s="226">
        <f t="shared" si="4"/>
        <v>1893175</v>
      </c>
      <c r="N49" s="226">
        <f t="shared" si="4"/>
        <v>1893175</v>
      </c>
      <c r="O49" s="226">
        <f t="shared" si="4"/>
        <v>1893175</v>
      </c>
      <c r="P49" s="226">
        <f t="shared" si="4"/>
        <v>1893175</v>
      </c>
      <c r="Q49" s="226">
        <f t="shared" si="4"/>
        <v>1893175</v>
      </c>
      <c r="R49" s="197"/>
      <c r="S49" s="197">
        <f t="shared" si="1"/>
        <v>21931050</v>
      </c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</row>
    <row r="50" spans="1:34" s="188" customFormat="1" ht="15.75" customHeight="1">
      <c r="A50" s="227" t="s">
        <v>205</v>
      </c>
      <c r="B50" s="228"/>
      <c r="C50" s="228"/>
      <c r="D50" s="228"/>
      <c r="E50" s="229"/>
      <c r="F50" s="187">
        <f>Personalkostenbudget!E50</f>
        <v>1677000</v>
      </c>
      <c r="G50" s="187">
        <f>Personalkostenbudget!F50</f>
        <v>1677000</v>
      </c>
      <c r="H50" s="187">
        <f>Personalkostenbudget!G50</f>
        <v>1677000</v>
      </c>
      <c r="I50" s="187">
        <f>Personalkostenbudget!H50</f>
        <v>1847000</v>
      </c>
      <c r="J50" s="187">
        <f>Personalkostenbudget!I50</f>
        <v>1847000</v>
      </c>
      <c r="K50" s="187">
        <f>Personalkostenbudget!J50</f>
        <v>1847000</v>
      </c>
      <c r="L50" s="187">
        <f>Personalkostenbudget!K50</f>
        <v>1847000</v>
      </c>
      <c r="M50" s="187">
        <f>Personalkostenbudget!L50</f>
        <v>1847000</v>
      </c>
      <c r="N50" s="187">
        <f>Personalkostenbudget!M50</f>
        <v>1847000</v>
      </c>
      <c r="O50" s="187">
        <f>Personalkostenbudget!N50</f>
        <v>1847000</v>
      </c>
      <c r="P50" s="187">
        <f>Personalkostenbudget!O50</f>
        <v>1847000</v>
      </c>
      <c r="Q50" s="187">
        <f>Personalkostenbudget!P50</f>
        <v>1847000</v>
      </c>
      <c r="R50" s="187"/>
      <c r="S50" s="187">
        <f t="shared" si="1"/>
        <v>21654000</v>
      </c>
      <c r="T50" s="186"/>
      <c r="U50" s="181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</row>
    <row r="51" spans="1:34" s="185" customFormat="1" ht="15.75" outlineLevel="1">
      <c r="A51" s="179" t="s">
        <v>43</v>
      </c>
      <c r="B51" s="180" t="str">
        <f>'Personalst. Budget'!B84</f>
        <v>Herr Zoltan HORVATH</v>
      </c>
      <c r="C51" s="180" t="str">
        <f>'Personalst. Budget'!C84</f>
        <v>technischer Leiter</v>
      </c>
      <c r="D51" s="180"/>
      <c r="E51" s="180">
        <f>'Personalst. Budget'!D58</f>
        <v>0</v>
      </c>
      <c r="F51" s="184">
        <f>'Personalst. Budget'!$R58/173*'Personalst. Budget'!E58</f>
        <v>110999.99999999999</v>
      </c>
      <c r="G51" s="184">
        <f>'Personalst. Budget'!$R58/173*'Personalst. Budget'!F58</f>
        <v>110999.99999999999</v>
      </c>
      <c r="H51" s="184">
        <f>'Personalst. Budget'!$R58/173*'Personalst. Budget'!G58</f>
        <v>110999.99999999999</v>
      </c>
      <c r="I51" s="184">
        <f>'Personalst. Budget'!$R58/173*'Personalst. Budget'!H58</f>
        <v>110999.99999999999</v>
      </c>
      <c r="J51" s="184">
        <f>'Personalst. Budget'!$R58/173*'Personalst. Budget'!I58</f>
        <v>110999.99999999999</v>
      </c>
      <c r="K51" s="184">
        <f>'Personalst. Budget'!$R58/173*'Personalst. Budget'!J58</f>
        <v>110999.99999999999</v>
      </c>
      <c r="L51" s="184">
        <f>'Personalst. Budget'!$R58/173*'Personalst. Budget'!K58*1.025</f>
        <v>113774.99999999997</v>
      </c>
      <c r="M51" s="184">
        <f>'Personalst. Budget'!$R58/173*'Personalst. Budget'!L58*1.025</f>
        <v>113774.99999999997</v>
      </c>
      <c r="N51" s="184">
        <f>'Personalst. Budget'!$R58/173*'Personalst. Budget'!M58*1.025</f>
        <v>113774.99999999997</v>
      </c>
      <c r="O51" s="184">
        <f>'Personalst. Budget'!$R58/173*'Personalst. Budget'!N58*1.025</f>
        <v>113774.99999999997</v>
      </c>
      <c r="P51" s="184">
        <f>'Personalst. Budget'!$R58/173*'Personalst. Budget'!O58*1.025</f>
        <v>113774.99999999997</v>
      </c>
      <c r="Q51" s="184">
        <f>'Personalst. Budget'!$R58/173*'Personalst. Budget'!P58*1.025</f>
        <v>113774.99999999997</v>
      </c>
      <c r="R51" s="194">
        <f aca="true" t="shared" si="5" ref="R51:R70">SUM(F52:Q52)/6</f>
        <v>245025</v>
      </c>
      <c r="S51" s="194">
        <f t="shared" si="1"/>
        <v>1593674.9999999998</v>
      </c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</row>
    <row r="52" spans="1:34" s="185" customFormat="1" ht="15.75" outlineLevel="1">
      <c r="A52" s="179" t="s">
        <v>43</v>
      </c>
      <c r="B52" s="180" t="str">
        <f>'Personalst. Budget'!B85</f>
        <v>Herr Laszlo SZAKAL</v>
      </c>
      <c r="C52" s="180" t="str">
        <f>'Personalst. Budget'!C85</f>
        <v>Techniker</v>
      </c>
      <c r="D52" s="180"/>
      <c r="E52" s="180">
        <f>'Personalst. Budget'!D59</f>
        <v>0</v>
      </c>
      <c r="F52" s="184">
        <f>'Personalst. Budget'!$R59/173*'Personalst. Budget'!E59</f>
        <v>121000</v>
      </c>
      <c r="G52" s="184">
        <f>'Personalst. Budget'!$R59/173*'Personalst. Budget'!F59</f>
        <v>121000</v>
      </c>
      <c r="H52" s="184">
        <f>'Personalst. Budget'!$R59/173*'Personalst. Budget'!G59</f>
        <v>121000</v>
      </c>
      <c r="I52" s="184">
        <f>'Personalst. Budget'!$R59/173*'Personalst. Budget'!H59</f>
        <v>121000</v>
      </c>
      <c r="J52" s="184">
        <f>'Personalst. Budget'!$R59/173*'Personalst. Budget'!I59</f>
        <v>121000</v>
      </c>
      <c r="K52" s="184">
        <f>'Personalst. Budget'!$R59/173*'Personalst. Budget'!J59</f>
        <v>121000</v>
      </c>
      <c r="L52" s="184">
        <f>'Personalst. Budget'!$R59/173*'Personalst. Budget'!K59*1.025</f>
        <v>124024.99999999999</v>
      </c>
      <c r="M52" s="184">
        <f>'Personalst. Budget'!$R59/173*'Personalst. Budget'!L59*1.025</f>
        <v>124024.99999999999</v>
      </c>
      <c r="N52" s="184">
        <f>'Personalst. Budget'!$R59/173*'Personalst. Budget'!M59*1.025</f>
        <v>124024.99999999999</v>
      </c>
      <c r="O52" s="184">
        <f>'Personalst. Budget'!$R59/173*'Personalst. Budget'!N59*1.025</f>
        <v>124024.99999999999</v>
      </c>
      <c r="P52" s="184">
        <f>'Personalst. Budget'!$R59/173*'Personalst. Budget'!O59*1.025</f>
        <v>124024.99999999999</v>
      </c>
      <c r="Q52" s="184">
        <f>'Personalst. Budget'!$R59/173*'Personalst. Budget'!P59*1.025</f>
        <v>124024.99999999999</v>
      </c>
      <c r="R52" s="194">
        <f t="shared" si="5"/>
        <v>224774.99999999997</v>
      </c>
      <c r="S52" s="194">
        <f t="shared" si="1"/>
        <v>1694925</v>
      </c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</row>
    <row r="53" spans="1:34" s="185" customFormat="1" ht="15.75" outlineLevel="1">
      <c r="A53" s="179" t="s">
        <v>43</v>
      </c>
      <c r="B53" s="180" t="str">
        <f>'Personalst. Budget'!B86</f>
        <v>Herr Zsolt SZIGETHY</v>
      </c>
      <c r="C53" s="180" t="str">
        <f>'Personalst. Budget'!C86</f>
        <v>Techniker</v>
      </c>
      <c r="D53" s="180"/>
      <c r="E53" s="180">
        <f>'Personalst. Budget'!D60</f>
        <v>0</v>
      </c>
      <c r="F53" s="184">
        <f>'Personalst. Budget'!$R60/173*'Personalst. Budget'!E60</f>
        <v>110999.99999999999</v>
      </c>
      <c r="G53" s="184">
        <f>'Personalst. Budget'!$R60/173*'Personalst. Budget'!F60</f>
        <v>110999.99999999999</v>
      </c>
      <c r="H53" s="184">
        <f>'Personalst. Budget'!$R60/173*'Personalst. Budget'!G60</f>
        <v>110999.99999999999</v>
      </c>
      <c r="I53" s="184">
        <f>'Personalst. Budget'!$R60/173*'Personalst. Budget'!H60</f>
        <v>110999.99999999999</v>
      </c>
      <c r="J53" s="184">
        <f>'Personalst. Budget'!$R60/173*'Personalst. Budget'!I60</f>
        <v>110999.99999999999</v>
      </c>
      <c r="K53" s="184">
        <f>'Personalst. Budget'!$R60/173*'Personalst. Budget'!J60</f>
        <v>110999.99999999999</v>
      </c>
      <c r="L53" s="184">
        <f>'Personalst. Budget'!$R60/173*'Personalst. Budget'!K60*1.025</f>
        <v>113774.99999999997</v>
      </c>
      <c r="M53" s="184">
        <f>'Personalst. Budget'!$R60/173*'Personalst. Budget'!L60*1.025</f>
        <v>113774.99999999997</v>
      </c>
      <c r="N53" s="184">
        <f>'Personalst. Budget'!$R60/173*'Personalst. Budget'!M60*1.025</f>
        <v>113774.99999999997</v>
      </c>
      <c r="O53" s="184">
        <f>'Personalst. Budget'!$R60/173*'Personalst. Budget'!N60*1.025</f>
        <v>113774.99999999997</v>
      </c>
      <c r="P53" s="184">
        <f>'Personalst. Budget'!$R60/173*'Personalst. Budget'!O60*1.025</f>
        <v>113774.99999999997</v>
      </c>
      <c r="Q53" s="184">
        <f>'Personalst. Budget'!$R60/173*'Personalst. Budget'!P60*1.025</f>
        <v>113774.99999999997</v>
      </c>
      <c r="R53" s="194">
        <f t="shared" si="5"/>
        <v>224774.99999999997</v>
      </c>
      <c r="S53" s="194">
        <f t="shared" si="1"/>
        <v>1573424.9999999998</v>
      </c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</row>
    <row r="54" spans="1:34" s="185" customFormat="1" ht="15.75" outlineLevel="1">
      <c r="A54" s="179" t="s">
        <v>43</v>
      </c>
      <c r="B54" s="180" t="str">
        <f>'Personalst. Budget'!B87</f>
        <v>Herr Gabor CSUKA</v>
      </c>
      <c r="C54" s="180" t="str">
        <f>'Personalst. Budget'!C87</f>
        <v>Techniker</v>
      </c>
      <c r="D54" s="180"/>
      <c r="E54" s="180">
        <f>'Personalst. Budget'!D61</f>
        <v>0</v>
      </c>
      <c r="F54" s="184">
        <f>'Personalst. Budget'!$R61/173*'Personalst. Budget'!E61</f>
        <v>110999.99999999999</v>
      </c>
      <c r="G54" s="184">
        <f>'Personalst. Budget'!$R61/173*'Personalst. Budget'!F61</f>
        <v>110999.99999999999</v>
      </c>
      <c r="H54" s="184">
        <f>'Personalst. Budget'!$R61/173*'Personalst. Budget'!G61</f>
        <v>110999.99999999999</v>
      </c>
      <c r="I54" s="184">
        <f>'Personalst. Budget'!$R61/173*'Personalst. Budget'!H61</f>
        <v>110999.99999999999</v>
      </c>
      <c r="J54" s="184">
        <f>'Personalst. Budget'!$R61/173*'Personalst. Budget'!I61</f>
        <v>110999.99999999999</v>
      </c>
      <c r="K54" s="184">
        <f>'Personalst. Budget'!$R61/173*'Personalst. Budget'!J61</f>
        <v>110999.99999999999</v>
      </c>
      <c r="L54" s="184">
        <f>'Personalst. Budget'!$R61/173*'Personalst. Budget'!K61*1.025</f>
        <v>113774.99999999997</v>
      </c>
      <c r="M54" s="184">
        <f>'Personalst. Budget'!$R61/173*'Personalst. Budget'!L61*1.025</f>
        <v>113774.99999999997</v>
      </c>
      <c r="N54" s="184">
        <f>'Personalst. Budget'!$R61/173*'Personalst. Budget'!M61*1.025</f>
        <v>113774.99999999997</v>
      </c>
      <c r="O54" s="184">
        <f>'Personalst. Budget'!$R61/173*'Personalst. Budget'!N61*1.025</f>
        <v>113774.99999999997</v>
      </c>
      <c r="P54" s="184">
        <f>'Personalst. Budget'!$R61/173*'Personalst. Budget'!O61*1.025</f>
        <v>113774.99999999997</v>
      </c>
      <c r="Q54" s="184">
        <f>'Personalst. Budget'!$R61/173*'Personalst. Budget'!P61*1.025</f>
        <v>113774.99999999997</v>
      </c>
      <c r="R54" s="194">
        <f t="shared" si="5"/>
        <v>224774.99999999997</v>
      </c>
      <c r="S54" s="194">
        <f t="shared" si="1"/>
        <v>1573424.9999999998</v>
      </c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</row>
    <row r="55" spans="1:34" s="185" customFormat="1" ht="15.75" outlineLevel="1">
      <c r="A55" s="179" t="s">
        <v>43</v>
      </c>
      <c r="B55" s="180" t="str">
        <f>'Personalst. Budget'!B88</f>
        <v>Herr Zoltan MOLNAR</v>
      </c>
      <c r="C55" s="180" t="str">
        <f>'Personalst. Budget'!C88</f>
        <v>Techniker</v>
      </c>
      <c r="D55" s="180"/>
      <c r="E55" s="180">
        <f>'Personalst. Budget'!D62</f>
        <v>0</v>
      </c>
      <c r="F55" s="184">
        <f>'Personalst. Budget'!$R62/173*'Personalst. Budget'!E62</f>
        <v>110999.99999999999</v>
      </c>
      <c r="G55" s="184">
        <f>'Personalst. Budget'!$R62/173*'Personalst. Budget'!F62</f>
        <v>110999.99999999999</v>
      </c>
      <c r="H55" s="184">
        <f>'Personalst. Budget'!$R62/173*'Personalst. Budget'!G62</f>
        <v>110999.99999999999</v>
      </c>
      <c r="I55" s="184">
        <f>'Personalst. Budget'!$R62/173*'Personalst. Budget'!H62</f>
        <v>110999.99999999999</v>
      </c>
      <c r="J55" s="184">
        <f>'Personalst. Budget'!$R62/173*'Personalst. Budget'!I62</f>
        <v>110999.99999999999</v>
      </c>
      <c r="K55" s="184">
        <f>'Personalst. Budget'!$R62/173*'Personalst. Budget'!J62</f>
        <v>110999.99999999999</v>
      </c>
      <c r="L55" s="184">
        <f>'Personalst. Budget'!$R62/173*'Personalst. Budget'!K62*1.025</f>
        <v>113774.99999999997</v>
      </c>
      <c r="M55" s="184">
        <f>'Personalst. Budget'!$R62/173*'Personalst. Budget'!L62*1.025</f>
        <v>113774.99999999997</v>
      </c>
      <c r="N55" s="184">
        <f>'Personalst. Budget'!$R62/173*'Personalst. Budget'!M62*1.025</f>
        <v>113774.99999999997</v>
      </c>
      <c r="O55" s="184">
        <f>'Personalst. Budget'!$R62/173*'Personalst. Budget'!N62*1.025</f>
        <v>113774.99999999997</v>
      </c>
      <c r="P55" s="184">
        <f>'Personalst. Budget'!$R62/173*'Personalst. Budget'!O62*1.025</f>
        <v>113774.99999999997</v>
      </c>
      <c r="Q55" s="184">
        <f>'Personalst. Budget'!$R62/173*'Personalst. Budget'!P62*1.025</f>
        <v>113774.99999999997</v>
      </c>
      <c r="R55" s="194">
        <f t="shared" si="5"/>
        <v>55499.99999999999</v>
      </c>
      <c r="S55" s="194">
        <f t="shared" si="1"/>
        <v>1404149.9999999998</v>
      </c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</row>
    <row r="56" spans="1:34" s="185" customFormat="1" ht="15.75" outlineLevel="1">
      <c r="A56" s="179" t="s">
        <v>43</v>
      </c>
      <c r="B56" s="180" t="str">
        <f>'Personalst. Budget'!B89</f>
        <v>Herr Gábor SZAKÁL</v>
      </c>
      <c r="C56" s="180" t="str">
        <f>'Personalst. Budget'!C89</f>
        <v>Techniker</v>
      </c>
      <c r="D56" s="180"/>
      <c r="E56" s="180">
        <f>'Personalst. Budget'!D63</f>
        <v>0</v>
      </c>
      <c r="F56" s="184">
        <f>'Personalst. Budget'!$R63/173*'Personalst. Budget'!E63</f>
        <v>110999.99999999999</v>
      </c>
      <c r="G56" s="184">
        <f>'Personalst. Budget'!$R63/173*'Personalst. Budget'!F63</f>
        <v>110999.99999999999</v>
      </c>
      <c r="H56" s="184">
        <f>'Personalst. Budget'!$R63/173*'Personalst. Budget'!G63</f>
        <v>110999.99999999999</v>
      </c>
      <c r="I56" s="184">
        <f>'Personalst. Budget'!$R63/173*'Personalst. Budget'!H63</f>
        <v>0</v>
      </c>
      <c r="J56" s="184">
        <f>'Personalst. Budget'!$R63/173*'Personalst. Budget'!I63</f>
        <v>0</v>
      </c>
      <c r="K56" s="184">
        <f>'Personalst. Budget'!$R63/173*'Personalst. Budget'!J63</f>
        <v>0</v>
      </c>
      <c r="L56" s="184">
        <f>'Personalst. Budget'!$R63/173*'Personalst. Budget'!K63*1.025</f>
        <v>0</v>
      </c>
      <c r="M56" s="184">
        <f>'Personalst. Budget'!$R63/173*'Personalst. Budget'!L63*1.025</f>
        <v>0</v>
      </c>
      <c r="N56" s="184">
        <f>'Personalst. Budget'!$R63/173*'Personalst. Budget'!M63*1.025</f>
        <v>0</v>
      </c>
      <c r="O56" s="184">
        <f>'Personalst. Budget'!$R63/173*'Personalst. Budget'!N63*1.025</f>
        <v>0</v>
      </c>
      <c r="P56" s="184">
        <f>'Personalst. Budget'!$R63/173*'Personalst. Budget'!O63*1.025</f>
        <v>0</v>
      </c>
      <c r="Q56" s="184">
        <f>'Personalst. Budget'!$R63/173*'Personalst. Budget'!P63*1.025</f>
        <v>0</v>
      </c>
      <c r="R56" s="194">
        <f t="shared" si="5"/>
        <v>0</v>
      </c>
      <c r="S56" s="194">
        <f t="shared" si="1"/>
        <v>332999.99999999994</v>
      </c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</row>
    <row r="57" spans="1:34" s="185" customFormat="1" ht="15.75" outlineLevel="1">
      <c r="A57" s="179" t="s">
        <v>43</v>
      </c>
      <c r="B57" s="180" t="str">
        <f>'Personalst. Budget'!B90</f>
        <v>Herr László MARTON</v>
      </c>
      <c r="C57" s="180" t="str">
        <f>'Personalst. Budget'!C90</f>
        <v>Techniker</v>
      </c>
      <c r="D57" s="180"/>
      <c r="E57" s="180">
        <f>'Personalst. Budget'!D64</f>
        <v>0</v>
      </c>
      <c r="F57" s="184">
        <f>'Personalst. Budget'!$R64/173*'Personalst. Budget'!E64</f>
        <v>0</v>
      </c>
      <c r="G57" s="184">
        <f>'Personalst. Budget'!$R64/173*'Personalst. Budget'!F64</f>
        <v>0</v>
      </c>
      <c r="H57" s="184">
        <f>'Personalst. Budget'!$R64/173*'Personalst. Budget'!G64</f>
        <v>0</v>
      </c>
      <c r="I57" s="184">
        <f>'Personalst. Budget'!$R64/173*'Personalst. Budget'!H64</f>
        <v>0</v>
      </c>
      <c r="J57" s="184">
        <f>'Personalst. Budget'!$R64/173*'Personalst. Budget'!I64</f>
        <v>0</v>
      </c>
      <c r="K57" s="184">
        <f>'Personalst. Budget'!$R64/173*'Personalst. Budget'!J64</f>
        <v>0</v>
      </c>
      <c r="L57" s="184">
        <f>'Personalst. Budget'!$R64/173*'Personalst. Budget'!K64*1.025</f>
        <v>0</v>
      </c>
      <c r="M57" s="184">
        <f>'Personalst. Budget'!$R64/173*'Personalst. Budget'!L64*1.025</f>
        <v>0</v>
      </c>
      <c r="N57" s="184">
        <f>'Personalst. Budget'!$R64/173*'Personalst. Budget'!M64*1.025</f>
        <v>0</v>
      </c>
      <c r="O57" s="184">
        <f>'Personalst. Budget'!$R64/173*'Personalst. Budget'!N64*1.025</f>
        <v>0</v>
      </c>
      <c r="P57" s="184">
        <f>'Personalst. Budget'!$R64/173*'Personalst. Budget'!O64*1.025</f>
        <v>0</v>
      </c>
      <c r="Q57" s="184">
        <f>'Personalst. Budget'!$R64/173*'Personalst. Budget'!P64*1.025</f>
        <v>0</v>
      </c>
      <c r="R57" s="194">
        <f t="shared" si="5"/>
        <v>0</v>
      </c>
      <c r="S57" s="194">
        <f t="shared" si="1"/>
        <v>0</v>
      </c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</row>
    <row r="58" spans="1:34" s="185" customFormat="1" ht="15.75" outlineLevel="1">
      <c r="A58" s="179" t="s">
        <v>43</v>
      </c>
      <c r="B58" s="180">
        <f>'Personalst. Budget'!B65</f>
        <v>0</v>
      </c>
      <c r="C58" s="180">
        <f>'Personalst. Budget'!C65</f>
        <v>0</v>
      </c>
      <c r="D58" s="180"/>
      <c r="E58" s="180">
        <f>'Personalst. Budget'!D65</f>
        <v>0</v>
      </c>
      <c r="F58" s="184">
        <f>'Personalst. Budget'!$R65/173*'Personalst. Budget'!E65</f>
        <v>0</v>
      </c>
      <c r="G58" s="184">
        <f>'Personalst. Budget'!$R65/173*'Personalst. Budget'!F65</f>
        <v>0</v>
      </c>
      <c r="H58" s="184">
        <f>'Personalst. Budget'!$R65/173*'Personalst. Budget'!G65</f>
        <v>0</v>
      </c>
      <c r="I58" s="184">
        <f>'Personalst. Budget'!$R65/173*'Personalst. Budget'!H65</f>
        <v>0</v>
      </c>
      <c r="J58" s="184">
        <f>'Personalst. Budget'!$R65/173*'Personalst. Budget'!I65</f>
        <v>0</v>
      </c>
      <c r="K58" s="184">
        <f>'Personalst. Budget'!$R65/173*'Personalst. Budget'!J65</f>
        <v>0</v>
      </c>
      <c r="L58" s="184">
        <f>'Personalst. Budget'!$R65/173*'Personalst. Budget'!K65*1.025</f>
        <v>0</v>
      </c>
      <c r="M58" s="184">
        <f>'Personalst. Budget'!$R65/173*'Personalst. Budget'!L65*1.025</f>
        <v>0</v>
      </c>
      <c r="N58" s="184">
        <f>'Personalst. Budget'!$R65/173*'Personalst. Budget'!M65*1.025</f>
        <v>0</v>
      </c>
      <c r="O58" s="184">
        <f>'Personalst. Budget'!$R65/173*'Personalst. Budget'!N65*1.025</f>
        <v>0</v>
      </c>
      <c r="P58" s="184">
        <f>'Personalst. Budget'!$R65/173*'Personalst. Budget'!O65*1.025</f>
        <v>0</v>
      </c>
      <c r="Q58" s="184">
        <f>'Personalst. Budget'!$R65/173*'Personalst. Budget'!P65*1.025</f>
        <v>0</v>
      </c>
      <c r="R58" s="194">
        <f t="shared" si="5"/>
        <v>0</v>
      </c>
      <c r="S58" s="194">
        <f t="shared" si="1"/>
        <v>0</v>
      </c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</row>
    <row r="59" spans="1:34" s="185" customFormat="1" ht="15.75" outlineLevel="1">
      <c r="A59" s="179" t="s">
        <v>43</v>
      </c>
      <c r="B59" s="180" t="str">
        <f>'Personalst. Budget'!B58</f>
        <v>Frau Katinéni IVAN</v>
      </c>
      <c r="C59" s="180">
        <f>'Personalst. Budget'!C66</f>
        <v>0</v>
      </c>
      <c r="D59" s="180"/>
      <c r="E59" s="180">
        <f>'Personalst. Budget'!D66</f>
        <v>0</v>
      </c>
      <c r="F59" s="184">
        <f>'Personalst. Budget'!$R66/173*'Personalst. Budget'!E66</f>
        <v>0</v>
      </c>
      <c r="G59" s="184">
        <f>'Personalst. Budget'!$R66/173*'Personalst. Budget'!F66</f>
        <v>0</v>
      </c>
      <c r="H59" s="184">
        <f>'Personalst. Budget'!$R66/173*'Personalst. Budget'!G66</f>
        <v>0</v>
      </c>
      <c r="I59" s="184">
        <f>'Personalst. Budget'!$R66/173*'Personalst. Budget'!H66</f>
        <v>0</v>
      </c>
      <c r="J59" s="184">
        <f>'Personalst. Budget'!$R66/173*'Personalst. Budget'!I66</f>
        <v>0</v>
      </c>
      <c r="K59" s="184">
        <f>'Personalst. Budget'!$R66/173*'Personalst. Budget'!J66</f>
        <v>0</v>
      </c>
      <c r="L59" s="184">
        <f>'Personalst. Budget'!$R66/173*'Personalst. Budget'!K66*1.025</f>
        <v>0</v>
      </c>
      <c r="M59" s="184">
        <f>'Personalst. Budget'!$R66/173*'Personalst. Budget'!L66*1.025</f>
        <v>0</v>
      </c>
      <c r="N59" s="184">
        <f>'Personalst. Budget'!$R66/173*'Personalst. Budget'!M66*1.025</f>
        <v>0</v>
      </c>
      <c r="O59" s="184">
        <f>'Personalst. Budget'!$R66/173*'Personalst. Budget'!N66*1.025</f>
        <v>0</v>
      </c>
      <c r="P59" s="184">
        <f>'Personalst. Budget'!$R66/173*'Personalst. Budget'!O66*1.025</f>
        <v>0</v>
      </c>
      <c r="Q59" s="184">
        <f>'Personalst. Budget'!$R66/173*'Personalst. Budget'!P66*1.025</f>
        <v>0</v>
      </c>
      <c r="R59" s="194">
        <f t="shared" si="5"/>
        <v>0</v>
      </c>
      <c r="S59" s="194">
        <f t="shared" si="1"/>
        <v>0</v>
      </c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</row>
    <row r="60" spans="1:34" s="185" customFormat="1" ht="15.75" outlineLevel="1">
      <c r="A60" s="179" t="s">
        <v>43</v>
      </c>
      <c r="B60" s="180" t="str">
        <f>'Personalst. Budget'!B59</f>
        <v>Frau Andrea HORVÁTH</v>
      </c>
      <c r="C60" s="180">
        <f>'Personalst. Budget'!C67</f>
        <v>0</v>
      </c>
      <c r="D60" s="180"/>
      <c r="E60" s="180">
        <f>'Personalst. Budget'!D67</f>
        <v>0</v>
      </c>
      <c r="F60" s="184">
        <f>'Personalst. Budget'!$R67/173*'Personalst. Budget'!E67</f>
        <v>0</v>
      </c>
      <c r="G60" s="184">
        <f>'Personalst. Budget'!$R67/173*'Personalst. Budget'!F67</f>
        <v>0</v>
      </c>
      <c r="H60" s="184">
        <f>'Personalst. Budget'!$R67/173*'Personalst. Budget'!G67</f>
        <v>0</v>
      </c>
      <c r="I60" s="184">
        <f>'Personalst. Budget'!$R67/173*'Personalst. Budget'!H67</f>
        <v>0</v>
      </c>
      <c r="J60" s="184">
        <f>'Personalst. Budget'!$R67/173*'Personalst. Budget'!I67</f>
        <v>0</v>
      </c>
      <c r="K60" s="184">
        <f>'Personalst. Budget'!$R67/173*'Personalst. Budget'!J67</f>
        <v>0</v>
      </c>
      <c r="L60" s="184">
        <f>'Personalst. Budget'!$R67/173*'Personalst. Budget'!K67*1.025</f>
        <v>0</v>
      </c>
      <c r="M60" s="184">
        <f>'Personalst. Budget'!$R67/173*'Personalst. Budget'!L67*1.025</f>
        <v>0</v>
      </c>
      <c r="N60" s="184">
        <f>'Personalst. Budget'!$R67/173*'Personalst. Budget'!M67*1.025</f>
        <v>0</v>
      </c>
      <c r="O60" s="184">
        <f>'Personalst. Budget'!$R67/173*'Personalst. Budget'!N67*1.025</f>
        <v>0</v>
      </c>
      <c r="P60" s="184">
        <f>'Personalst. Budget'!$R67/173*'Personalst. Budget'!O67*1.025</f>
        <v>0</v>
      </c>
      <c r="Q60" s="184">
        <f>'Personalst. Budget'!$R67/173*'Personalst. Budget'!P67*1.025</f>
        <v>0</v>
      </c>
      <c r="R60" s="194">
        <f t="shared" si="5"/>
        <v>0</v>
      </c>
      <c r="S60" s="194">
        <f t="shared" si="1"/>
        <v>0</v>
      </c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</row>
    <row r="61" spans="1:34" s="185" customFormat="1" ht="15.75" outlineLevel="1">
      <c r="A61" s="179" t="s">
        <v>43</v>
      </c>
      <c r="B61" s="180" t="str">
        <f>'Personalst. Budget'!B60</f>
        <v>Frau Zsoltné MECSÉRI</v>
      </c>
      <c r="C61" s="180">
        <f>'Personalst. Budget'!C68</f>
        <v>0</v>
      </c>
      <c r="D61" s="180"/>
      <c r="E61" s="180">
        <f>'Personalst. Budget'!D68</f>
        <v>0</v>
      </c>
      <c r="F61" s="184">
        <f>'Personalst. Budget'!$R68/173*'Personalst. Budget'!E68</f>
        <v>0</v>
      </c>
      <c r="G61" s="184">
        <f>'Personalst. Budget'!$R68/173*'Personalst. Budget'!F68</f>
        <v>0</v>
      </c>
      <c r="H61" s="184">
        <f>'Personalst. Budget'!$R68/173*'Personalst. Budget'!G68</f>
        <v>0</v>
      </c>
      <c r="I61" s="184">
        <f>'Personalst. Budget'!$R68/173*'Personalst. Budget'!H68</f>
        <v>0</v>
      </c>
      <c r="J61" s="184">
        <f>'Personalst. Budget'!$R68/173*'Personalst. Budget'!I68</f>
        <v>0</v>
      </c>
      <c r="K61" s="184">
        <f>'Personalst. Budget'!$R68/173*'Personalst. Budget'!J68</f>
        <v>0</v>
      </c>
      <c r="L61" s="184">
        <f>'Personalst. Budget'!$R68/173*'Personalst. Budget'!K68*1.025</f>
        <v>0</v>
      </c>
      <c r="M61" s="184">
        <f>'Personalst. Budget'!$R68/173*'Personalst. Budget'!L68*1.025</f>
        <v>0</v>
      </c>
      <c r="N61" s="184">
        <f>'Personalst. Budget'!$R68/173*'Personalst. Budget'!M68*1.025</f>
        <v>0</v>
      </c>
      <c r="O61" s="184">
        <f>'Personalst. Budget'!$R68/173*'Personalst. Budget'!N68*1.025</f>
        <v>0</v>
      </c>
      <c r="P61" s="184">
        <f>'Personalst. Budget'!$R68/173*'Personalst. Budget'!O68*1.025</f>
        <v>0</v>
      </c>
      <c r="Q61" s="184">
        <f>'Personalst. Budget'!$R68/173*'Personalst. Budget'!P68*1.025</f>
        <v>0</v>
      </c>
      <c r="R61" s="194">
        <f t="shared" si="5"/>
        <v>0</v>
      </c>
      <c r="S61" s="194">
        <f t="shared" si="1"/>
        <v>0</v>
      </c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</row>
    <row r="62" spans="1:34" s="185" customFormat="1" ht="15.75" outlineLevel="1">
      <c r="A62" s="179" t="s">
        <v>43</v>
      </c>
      <c r="B62" s="180" t="str">
        <f>'Personalst. Budget'!B61</f>
        <v>Frau Judit FÜLÖPNÉ</v>
      </c>
      <c r="C62" s="180">
        <f>'Personalst. Budget'!C69</f>
        <v>0</v>
      </c>
      <c r="D62" s="180"/>
      <c r="E62" s="180">
        <f>'Personalst. Budget'!D69</f>
        <v>0</v>
      </c>
      <c r="F62" s="184">
        <f>'Personalst. Budget'!$R69/173*'Personalst. Budget'!E69</f>
        <v>0</v>
      </c>
      <c r="G62" s="184">
        <f>'Personalst. Budget'!$R69/173*'Personalst. Budget'!F69</f>
        <v>0</v>
      </c>
      <c r="H62" s="184">
        <f>'Personalst. Budget'!$R69/173*'Personalst. Budget'!G69</f>
        <v>0</v>
      </c>
      <c r="I62" s="184">
        <f>'Personalst. Budget'!$R69/173*'Personalst. Budget'!H69</f>
        <v>0</v>
      </c>
      <c r="J62" s="184">
        <f>'Personalst. Budget'!$R69/173*'Personalst. Budget'!I69</f>
        <v>0</v>
      </c>
      <c r="K62" s="184">
        <f>'Personalst. Budget'!$R69/173*'Personalst. Budget'!J69</f>
        <v>0</v>
      </c>
      <c r="L62" s="184">
        <f>'Personalst. Budget'!$R69/173*'Personalst. Budget'!K69*1.025</f>
        <v>0</v>
      </c>
      <c r="M62" s="184">
        <f>'Personalst. Budget'!$R69/173*'Personalst. Budget'!L69*1.025</f>
        <v>0</v>
      </c>
      <c r="N62" s="184">
        <f>'Personalst. Budget'!$R69/173*'Personalst. Budget'!M69*1.025</f>
        <v>0</v>
      </c>
      <c r="O62" s="184">
        <f>'Personalst. Budget'!$R69/173*'Personalst. Budget'!N69*1.025</f>
        <v>0</v>
      </c>
      <c r="P62" s="184">
        <f>'Personalst. Budget'!$R69/173*'Personalst. Budget'!O69*1.025</f>
        <v>0</v>
      </c>
      <c r="Q62" s="184">
        <f>'Personalst. Budget'!$R69/173*'Personalst. Budget'!P69*1.025</f>
        <v>0</v>
      </c>
      <c r="R62" s="194">
        <f t="shared" si="5"/>
        <v>0</v>
      </c>
      <c r="S62" s="194">
        <f t="shared" si="1"/>
        <v>0</v>
      </c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</row>
    <row r="63" spans="1:34" s="185" customFormat="1" ht="15.75" outlineLevel="1">
      <c r="A63" s="179" t="s">
        <v>43</v>
      </c>
      <c r="B63" s="180" t="str">
        <f>'Personalst. Budget'!B62</f>
        <v>Frau Sándorné VINCZE</v>
      </c>
      <c r="C63" s="180">
        <f>'Personalst. Budget'!C70</f>
        <v>0</v>
      </c>
      <c r="D63" s="180"/>
      <c r="E63" s="180">
        <f>'Personalst. Budget'!D70</f>
        <v>0</v>
      </c>
      <c r="F63" s="184">
        <f>'Personalst. Budget'!$R70/173*'Personalst. Budget'!E70</f>
        <v>0</v>
      </c>
      <c r="G63" s="184">
        <f>'Personalst. Budget'!$R70/173*'Personalst. Budget'!F70</f>
        <v>0</v>
      </c>
      <c r="H63" s="184">
        <f>'Personalst. Budget'!$R70/173*'Personalst. Budget'!G70</f>
        <v>0</v>
      </c>
      <c r="I63" s="184">
        <f>'Personalst. Budget'!$R70/173*'Personalst. Budget'!H70</f>
        <v>0</v>
      </c>
      <c r="J63" s="184">
        <f>'Personalst. Budget'!$R70/173*'Personalst. Budget'!I70</f>
        <v>0</v>
      </c>
      <c r="K63" s="184">
        <f>'Personalst. Budget'!$R70/173*'Personalst. Budget'!J70</f>
        <v>0</v>
      </c>
      <c r="L63" s="184">
        <f>'Personalst. Budget'!$R70/173*'Personalst. Budget'!K70*1.025</f>
        <v>0</v>
      </c>
      <c r="M63" s="184">
        <f>'Personalst. Budget'!$R70/173*'Personalst. Budget'!L70*1.025</f>
        <v>0</v>
      </c>
      <c r="N63" s="184">
        <f>'Personalst. Budget'!$R70/173*'Personalst. Budget'!M70*1.025</f>
        <v>0</v>
      </c>
      <c r="O63" s="184">
        <f>'Personalst. Budget'!$R70/173*'Personalst. Budget'!N70*1.025</f>
        <v>0</v>
      </c>
      <c r="P63" s="184">
        <f>'Personalst. Budget'!$R70/173*'Personalst. Budget'!O70*1.025</f>
        <v>0</v>
      </c>
      <c r="Q63" s="184">
        <f>'Personalst. Budget'!$R70/173*'Personalst. Budget'!P70*1.025</f>
        <v>0</v>
      </c>
      <c r="R63" s="194">
        <f t="shared" si="5"/>
        <v>0</v>
      </c>
      <c r="S63" s="194">
        <f t="shared" si="1"/>
        <v>0</v>
      </c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</row>
    <row r="64" spans="1:34" s="185" customFormat="1" ht="15.75" outlineLevel="1">
      <c r="A64" s="179" t="s">
        <v>43</v>
      </c>
      <c r="B64" s="180" t="str">
        <f>'Personalst. Budget'!B63</f>
        <v>6. Putzfrau</v>
      </c>
      <c r="C64" s="180">
        <f>'Personalst. Budget'!C71</f>
        <v>0</v>
      </c>
      <c r="D64" s="180"/>
      <c r="E64" s="180">
        <f>'Personalst. Budget'!D71</f>
        <v>0</v>
      </c>
      <c r="F64" s="184">
        <f>'Personalst. Budget'!$R71/173*'Personalst. Budget'!E71</f>
        <v>0</v>
      </c>
      <c r="G64" s="184">
        <f>'Personalst. Budget'!$R71/173*'Personalst. Budget'!F71</f>
        <v>0</v>
      </c>
      <c r="H64" s="184">
        <f>'Personalst. Budget'!$R71/173*'Personalst. Budget'!G71</f>
        <v>0</v>
      </c>
      <c r="I64" s="184">
        <f>'Personalst. Budget'!$R71/173*'Personalst. Budget'!H71</f>
        <v>0</v>
      </c>
      <c r="J64" s="184">
        <f>'Personalst. Budget'!$R71/173*'Personalst. Budget'!I71</f>
        <v>0</v>
      </c>
      <c r="K64" s="184">
        <f>'Personalst. Budget'!$R71/173*'Personalst. Budget'!J71</f>
        <v>0</v>
      </c>
      <c r="L64" s="184">
        <f>'Personalst. Budget'!$R71/173*'Personalst. Budget'!K71*1.025</f>
        <v>0</v>
      </c>
      <c r="M64" s="184">
        <f>'Personalst. Budget'!$R71/173*'Personalst. Budget'!L71*1.025</f>
        <v>0</v>
      </c>
      <c r="N64" s="184">
        <f>'Personalst. Budget'!$R71/173*'Personalst. Budget'!M71*1.025</f>
        <v>0</v>
      </c>
      <c r="O64" s="184">
        <f>'Personalst. Budget'!$R71/173*'Personalst. Budget'!N71*1.025</f>
        <v>0</v>
      </c>
      <c r="P64" s="184">
        <f>'Personalst. Budget'!$R71/173*'Personalst. Budget'!O71*1.025</f>
        <v>0</v>
      </c>
      <c r="Q64" s="184">
        <f>'Personalst. Budget'!$R71/173*'Personalst. Budget'!P71*1.025</f>
        <v>0</v>
      </c>
      <c r="R64" s="194">
        <f t="shared" si="5"/>
        <v>0</v>
      </c>
      <c r="S64" s="194">
        <f t="shared" si="1"/>
        <v>0</v>
      </c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</row>
    <row r="65" spans="1:34" s="185" customFormat="1" ht="15.75" outlineLevel="1">
      <c r="A65" s="179" t="s">
        <v>43</v>
      </c>
      <c r="B65" s="180">
        <f>'Personalst. Budget'!B72</f>
        <v>0</v>
      </c>
      <c r="C65" s="180">
        <f>'Personalst. Budget'!C72</f>
        <v>0</v>
      </c>
      <c r="D65" s="180"/>
      <c r="E65" s="180">
        <f>'Personalst. Budget'!D72</f>
        <v>0</v>
      </c>
      <c r="F65" s="184">
        <f>'Personalst. Budget'!$R72/173*'Personalst. Budget'!E72</f>
        <v>0</v>
      </c>
      <c r="G65" s="184">
        <f>'Personalst. Budget'!$R72/173*'Personalst. Budget'!F72</f>
        <v>0</v>
      </c>
      <c r="H65" s="184">
        <f>'Personalst. Budget'!$R72/173*'Personalst. Budget'!G72</f>
        <v>0</v>
      </c>
      <c r="I65" s="184">
        <f>'Personalst. Budget'!$R72/173*'Personalst. Budget'!H72</f>
        <v>0</v>
      </c>
      <c r="J65" s="184">
        <f>'Personalst. Budget'!$R72/173*'Personalst. Budget'!I72</f>
        <v>0</v>
      </c>
      <c r="K65" s="184">
        <f>'Personalst. Budget'!$R72/173*'Personalst. Budget'!J72</f>
        <v>0</v>
      </c>
      <c r="L65" s="184">
        <f>'Personalst. Budget'!$R72/173*'Personalst. Budget'!K72*1.025</f>
        <v>0</v>
      </c>
      <c r="M65" s="184">
        <f>'Personalst. Budget'!$R72/173*'Personalst. Budget'!L72*1.025</f>
        <v>0</v>
      </c>
      <c r="N65" s="184">
        <f>'Personalst. Budget'!$R72/173*'Personalst. Budget'!M72*1.025</f>
        <v>0</v>
      </c>
      <c r="O65" s="184">
        <f>'Personalst. Budget'!$R72/173*'Personalst. Budget'!N72*1.025</f>
        <v>0</v>
      </c>
      <c r="P65" s="184">
        <f>'Personalst. Budget'!$R72/173*'Personalst. Budget'!O72*1.025</f>
        <v>0</v>
      </c>
      <c r="Q65" s="184">
        <f>'Personalst. Budget'!$R72/173*'Personalst. Budget'!P72*1.025</f>
        <v>0</v>
      </c>
      <c r="R65" s="194">
        <f t="shared" si="5"/>
        <v>0</v>
      </c>
      <c r="S65" s="194">
        <f t="shared" si="1"/>
        <v>0</v>
      </c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</row>
    <row r="66" spans="1:34" s="185" customFormat="1" ht="15.75" outlineLevel="1">
      <c r="A66" s="179" t="s">
        <v>43</v>
      </c>
      <c r="B66" s="180">
        <f>'Personalst. Budget'!B73</f>
        <v>0</v>
      </c>
      <c r="C66" s="180">
        <f>'Personalst. Budget'!C73</f>
        <v>0</v>
      </c>
      <c r="D66" s="180"/>
      <c r="E66" s="180">
        <f>'Personalst. Budget'!D73</f>
        <v>0</v>
      </c>
      <c r="F66" s="184">
        <f>'Personalst. Budget'!$R73/173*'Personalst. Budget'!E73</f>
        <v>0</v>
      </c>
      <c r="G66" s="184">
        <f>'Personalst. Budget'!$R73/173*'Personalst. Budget'!F73</f>
        <v>0</v>
      </c>
      <c r="H66" s="184">
        <f>'Personalst. Budget'!$R73/173*'Personalst. Budget'!G73</f>
        <v>0</v>
      </c>
      <c r="I66" s="184">
        <f>'Personalst. Budget'!$R73/173*'Personalst. Budget'!H73</f>
        <v>0</v>
      </c>
      <c r="J66" s="184">
        <f>'Personalst. Budget'!$R73/173*'Personalst. Budget'!I73</f>
        <v>0</v>
      </c>
      <c r="K66" s="184">
        <f>'Personalst. Budget'!$R73/173*'Personalst. Budget'!J73</f>
        <v>0</v>
      </c>
      <c r="L66" s="184">
        <f>'Personalst. Budget'!$R73/173*'Personalst. Budget'!K73*1.025</f>
        <v>0</v>
      </c>
      <c r="M66" s="184">
        <f>'Personalst. Budget'!$R73/173*'Personalst. Budget'!L73*1.025</f>
        <v>0</v>
      </c>
      <c r="N66" s="184">
        <f>'Personalst. Budget'!$R73/173*'Personalst. Budget'!M73*1.025</f>
        <v>0</v>
      </c>
      <c r="O66" s="184">
        <f>'Personalst. Budget'!$R73/173*'Personalst. Budget'!N73*1.025</f>
        <v>0</v>
      </c>
      <c r="P66" s="184">
        <f>'Personalst. Budget'!$R73/173*'Personalst. Budget'!O73*1.025</f>
        <v>0</v>
      </c>
      <c r="Q66" s="184">
        <f>'Personalst. Budget'!$R73/173*'Personalst. Budget'!P73*1.025</f>
        <v>0</v>
      </c>
      <c r="R66" s="194">
        <f t="shared" si="5"/>
        <v>0</v>
      </c>
      <c r="S66" s="194">
        <f t="shared" si="1"/>
        <v>0</v>
      </c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</row>
    <row r="67" spans="1:34" s="185" customFormat="1" ht="15.75" outlineLevel="1">
      <c r="A67" s="179" t="s">
        <v>43</v>
      </c>
      <c r="B67" s="180">
        <f>'Personalst. Budget'!B74</f>
        <v>0</v>
      </c>
      <c r="C67" s="180">
        <f>'Personalst. Budget'!C74</f>
        <v>0</v>
      </c>
      <c r="D67" s="180"/>
      <c r="E67" s="180">
        <f>'Personalst. Budget'!D74</f>
        <v>0</v>
      </c>
      <c r="F67" s="184">
        <f>'Personalst. Budget'!$R74/173*'Personalst. Budget'!E74</f>
        <v>0</v>
      </c>
      <c r="G67" s="184">
        <f>'Personalst. Budget'!$R74/173*'Personalst. Budget'!F74</f>
        <v>0</v>
      </c>
      <c r="H67" s="184">
        <f>'Personalst. Budget'!$R74/173*'Personalst. Budget'!G74</f>
        <v>0</v>
      </c>
      <c r="I67" s="184">
        <f>'Personalst. Budget'!$R74/173*'Personalst. Budget'!H74</f>
        <v>0</v>
      </c>
      <c r="J67" s="184">
        <f>'Personalst. Budget'!$R74/173*'Personalst. Budget'!I74</f>
        <v>0</v>
      </c>
      <c r="K67" s="184">
        <f>'Personalst. Budget'!$R74/173*'Personalst. Budget'!J74</f>
        <v>0</v>
      </c>
      <c r="L67" s="184">
        <f>'Personalst. Budget'!$R74/173*'Personalst. Budget'!K74*1.025</f>
        <v>0</v>
      </c>
      <c r="M67" s="184">
        <f>'Personalst. Budget'!$R74/173*'Personalst. Budget'!L74*1.025</f>
        <v>0</v>
      </c>
      <c r="N67" s="184">
        <f>'Personalst. Budget'!$R74/173*'Personalst. Budget'!M74*1.025</f>
        <v>0</v>
      </c>
      <c r="O67" s="184">
        <f>'Personalst. Budget'!$R74/173*'Personalst. Budget'!N74*1.025</f>
        <v>0</v>
      </c>
      <c r="P67" s="184">
        <f>'Personalst. Budget'!$R74/173*'Personalst. Budget'!O74*1.025</f>
        <v>0</v>
      </c>
      <c r="Q67" s="184">
        <f>'Personalst. Budget'!$R74/173*'Personalst. Budget'!P74*1.025</f>
        <v>0</v>
      </c>
      <c r="R67" s="194">
        <f t="shared" si="5"/>
        <v>0</v>
      </c>
      <c r="S67" s="194">
        <f t="shared" si="1"/>
        <v>0</v>
      </c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</row>
    <row r="68" spans="1:34" s="185" customFormat="1" ht="15.75" outlineLevel="1">
      <c r="A68" s="179" t="s">
        <v>43</v>
      </c>
      <c r="B68" s="180">
        <f>'Personalst. Budget'!B75</f>
        <v>0</v>
      </c>
      <c r="C68" s="180">
        <f>'Personalst. Budget'!C75</f>
        <v>0</v>
      </c>
      <c r="D68" s="180"/>
      <c r="E68" s="180">
        <f>'Personalst. Budget'!D75</f>
        <v>0</v>
      </c>
      <c r="F68" s="184">
        <f>'Personalst. Budget'!$R75/173*'Personalst. Budget'!E75</f>
        <v>0</v>
      </c>
      <c r="G68" s="184">
        <f>'Personalst. Budget'!$R75/173*'Personalst. Budget'!F75</f>
        <v>0</v>
      </c>
      <c r="H68" s="184">
        <f>'Personalst. Budget'!$R75/173*'Personalst. Budget'!G75</f>
        <v>0</v>
      </c>
      <c r="I68" s="184">
        <f>'Personalst. Budget'!$R75/173*'Personalst. Budget'!H75</f>
        <v>0</v>
      </c>
      <c r="J68" s="184">
        <f>'Personalst. Budget'!$R75/173*'Personalst. Budget'!I75</f>
        <v>0</v>
      </c>
      <c r="K68" s="184">
        <f>'Personalst. Budget'!$R75/173*'Personalst. Budget'!J75</f>
        <v>0</v>
      </c>
      <c r="L68" s="184">
        <f>'Personalst. Budget'!$R75/173*'Personalst. Budget'!K75*1.025</f>
        <v>0</v>
      </c>
      <c r="M68" s="184">
        <f>'Personalst. Budget'!$R75/173*'Personalst. Budget'!L75*1.025</f>
        <v>0</v>
      </c>
      <c r="N68" s="184">
        <f>'Personalst. Budget'!$R75/173*'Personalst. Budget'!M75*1.025</f>
        <v>0</v>
      </c>
      <c r="O68" s="184">
        <f>'Personalst. Budget'!$R75/173*'Personalst. Budget'!N75*1.025</f>
        <v>0</v>
      </c>
      <c r="P68" s="184">
        <f>'Personalst. Budget'!$R75/173*'Personalst. Budget'!O75*1.025</f>
        <v>0</v>
      </c>
      <c r="Q68" s="184">
        <f>'Personalst. Budget'!$R75/173*'Personalst. Budget'!P75*1.025</f>
        <v>0</v>
      </c>
      <c r="R68" s="194">
        <f t="shared" si="5"/>
        <v>0</v>
      </c>
      <c r="S68" s="194">
        <f t="shared" si="1"/>
        <v>0</v>
      </c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</row>
    <row r="69" spans="1:34" s="185" customFormat="1" ht="15.75" outlineLevel="1">
      <c r="A69" s="179" t="s">
        <v>43</v>
      </c>
      <c r="B69" s="180">
        <f>'Personalst. Budget'!B76</f>
        <v>0</v>
      </c>
      <c r="C69" s="180">
        <f>'Personalst. Budget'!C76</f>
        <v>0</v>
      </c>
      <c r="D69" s="180"/>
      <c r="E69" s="180">
        <f>'Personalst. Budget'!D76</f>
        <v>0</v>
      </c>
      <c r="F69" s="184">
        <f>'Personalst. Budget'!$R76/173*'Personalst. Budget'!E76</f>
        <v>0</v>
      </c>
      <c r="G69" s="184">
        <f>'Personalst. Budget'!$R76/173*'Personalst. Budget'!F76</f>
        <v>0</v>
      </c>
      <c r="H69" s="184">
        <f>'Personalst. Budget'!$R76/173*'Personalst. Budget'!G76</f>
        <v>0</v>
      </c>
      <c r="I69" s="184">
        <f>'Personalst. Budget'!$R76/173*'Personalst. Budget'!H76</f>
        <v>0</v>
      </c>
      <c r="J69" s="184">
        <f>'Personalst. Budget'!$R76/173*'Personalst. Budget'!I76</f>
        <v>0</v>
      </c>
      <c r="K69" s="184">
        <f>'Personalst. Budget'!$R76/173*'Personalst. Budget'!J76</f>
        <v>0</v>
      </c>
      <c r="L69" s="184">
        <f>'Personalst. Budget'!$R76/173*'Personalst. Budget'!K76*1.025</f>
        <v>0</v>
      </c>
      <c r="M69" s="184">
        <f>'Personalst. Budget'!$R76/173*'Personalst. Budget'!L76*1.025</f>
        <v>0</v>
      </c>
      <c r="N69" s="184">
        <f>'Personalst. Budget'!$R76/173*'Personalst. Budget'!M76*1.025</f>
        <v>0</v>
      </c>
      <c r="O69" s="184">
        <f>'Personalst. Budget'!$R76/173*'Personalst. Budget'!N76*1.025</f>
        <v>0</v>
      </c>
      <c r="P69" s="184">
        <f>'Personalst. Budget'!$R76/173*'Personalst. Budget'!O76*1.025</f>
        <v>0</v>
      </c>
      <c r="Q69" s="184">
        <f>'Personalst. Budget'!$R76/173*'Personalst. Budget'!P76*1.025</f>
        <v>0</v>
      </c>
      <c r="R69" s="194">
        <f t="shared" si="5"/>
        <v>0</v>
      </c>
      <c r="S69" s="194">
        <f t="shared" si="1"/>
        <v>0</v>
      </c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</row>
    <row r="70" spans="1:34" s="185" customFormat="1" ht="15.75" outlineLevel="1">
      <c r="A70" s="179" t="s">
        <v>43</v>
      </c>
      <c r="B70" s="180">
        <f>'Personalst. Budget'!B77</f>
        <v>0</v>
      </c>
      <c r="C70" s="180">
        <f>'Personalst. Budget'!C77</f>
        <v>0</v>
      </c>
      <c r="D70" s="180"/>
      <c r="E70" s="180">
        <f>'Personalst. Budget'!D77</f>
        <v>0</v>
      </c>
      <c r="F70" s="184">
        <f>'Personalst. Budget'!$R77/173*'Personalst. Budget'!E77</f>
        <v>0</v>
      </c>
      <c r="G70" s="184">
        <f>'Personalst. Budget'!$R77/173*'Personalst. Budget'!F77</f>
        <v>0</v>
      </c>
      <c r="H70" s="184">
        <f>'Personalst. Budget'!$R77/173*'Personalst. Budget'!G77</f>
        <v>0</v>
      </c>
      <c r="I70" s="184">
        <f>'Personalst. Budget'!$R77/173*'Personalst. Budget'!H77</f>
        <v>0</v>
      </c>
      <c r="J70" s="184">
        <f>'Personalst. Budget'!$R77/173*'Personalst. Budget'!I77</f>
        <v>0</v>
      </c>
      <c r="K70" s="184">
        <f>'Personalst. Budget'!$R77/173*'Personalst. Budget'!J77</f>
        <v>0</v>
      </c>
      <c r="L70" s="184">
        <f>'Personalst. Budget'!$R77/173*'Personalst. Budget'!K77*1.025</f>
        <v>0</v>
      </c>
      <c r="M70" s="184">
        <f>'Personalst. Budget'!$R77/173*'Personalst. Budget'!L77*1.025</f>
        <v>0</v>
      </c>
      <c r="N70" s="184">
        <f>'Personalst. Budget'!$R77/173*'Personalst. Budget'!M77*1.025</f>
        <v>0</v>
      </c>
      <c r="O70" s="184">
        <f>'Personalst. Budget'!$R77/173*'Personalst. Budget'!N77*1.025</f>
        <v>0</v>
      </c>
      <c r="P70" s="184">
        <f>'Personalst. Budget'!$R77/173*'Personalst. Budget'!O77*1.025</f>
        <v>0</v>
      </c>
      <c r="Q70" s="184">
        <f>'Personalst. Budget'!$R77/173*'Personalst. Budget'!P77*1.025</f>
        <v>0</v>
      </c>
      <c r="R70" s="194">
        <f t="shared" si="5"/>
        <v>0</v>
      </c>
      <c r="S70" s="194">
        <f t="shared" si="1"/>
        <v>0</v>
      </c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</row>
    <row r="71" spans="1:34" s="185" customFormat="1" ht="15.75" outlineLevel="1">
      <c r="A71" s="179" t="s">
        <v>43</v>
      </c>
      <c r="B71" s="180">
        <f>'Personalst. Budget'!B78</f>
        <v>0</v>
      </c>
      <c r="C71" s="180">
        <f>'Personalst. Budget'!C78</f>
        <v>0</v>
      </c>
      <c r="D71" s="180"/>
      <c r="E71" s="180">
        <f>'Personalst. Budget'!D78</f>
        <v>0</v>
      </c>
      <c r="F71" s="184">
        <f>'Personalst. Budget'!$R78/173*'Personalst. Budget'!E78</f>
        <v>0</v>
      </c>
      <c r="G71" s="184">
        <f>'Personalst. Budget'!$R78/173*'Personalst. Budget'!F78</f>
        <v>0</v>
      </c>
      <c r="H71" s="184">
        <f>'Personalst. Budget'!$R78/173*'Personalst. Budget'!G78</f>
        <v>0</v>
      </c>
      <c r="I71" s="184">
        <f>'Personalst. Budget'!$R78/173*'Personalst. Budget'!H78</f>
        <v>0</v>
      </c>
      <c r="J71" s="184">
        <f>'Personalst. Budget'!$R78/173*'Personalst. Budget'!I78</f>
        <v>0</v>
      </c>
      <c r="K71" s="184">
        <f>'Personalst. Budget'!$R78/173*'Personalst. Budget'!J78</f>
        <v>0</v>
      </c>
      <c r="L71" s="184">
        <f>'Personalst. Budget'!$R78/173*'Personalst. Budget'!K78*1.025</f>
        <v>0</v>
      </c>
      <c r="M71" s="184">
        <f>'Personalst. Budget'!$R78/173*'Personalst. Budget'!L78*1.025</f>
        <v>0</v>
      </c>
      <c r="N71" s="184">
        <f>'Personalst. Budget'!$R78/173*'Personalst. Budget'!M78*1.025</f>
        <v>0</v>
      </c>
      <c r="O71" s="184">
        <f>'Personalst. Budget'!$R78/173*'Personalst. Budget'!N78*1.025</f>
        <v>0</v>
      </c>
      <c r="P71" s="184">
        <f>'Personalst. Budget'!$R78/173*'Personalst. Budget'!O78*1.025</f>
        <v>0</v>
      </c>
      <c r="Q71" s="184">
        <f>'Personalst. Budget'!$R78/173*'Personalst. Budget'!P78*1.025</f>
        <v>0</v>
      </c>
      <c r="R71" s="194">
        <f>SUM(F73:Q73)/6</f>
        <v>1185500</v>
      </c>
      <c r="S71" s="194">
        <f aca="true" t="shared" si="6" ref="S71:S99">SUM(F71:R71)</f>
        <v>1185500</v>
      </c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</row>
    <row r="72" spans="1:34" s="185" customFormat="1" ht="15.75" outlineLevel="1">
      <c r="A72" s="179" t="s">
        <v>43</v>
      </c>
      <c r="B72" s="195" t="s">
        <v>206</v>
      </c>
      <c r="C72" s="195"/>
      <c r="D72" s="195"/>
      <c r="E72" s="196"/>
      <c r="F72" s="226">
        <f>SUM(F51:F71)</f>
        <v>676000</v>
      </c>
      <c r="G72" s="226">
        <f aca="true" t="shared" si="7" ref="G72:Q72">SUM(G51:G71)</f>
        <v>676000</v>
      </c>
      <c r="H72" s="226">
        <f t="shared" si="7"/>
        <v>676000</v>
      </c>
      <c r="I72" s="226">
        <f t="shared" si="7"/>
        <v>565000</v>
      </c>
      <c r="J72" s="226">
        <f t="shared" si="7"/>
        <v>565000</v>
      </c>
      <c r="K72" s="226">
        <f t="shared" si="7"/>
        <v>565000</v>
      </c>
      <c r="L72" s="226">
        <f t="shared" si="7"/>
        <v>579124.9999999999</v>
      </c>
      <c r="M72" s="226">
        <f t="shared" si="7"/>
        <v>579124.9999999999</v>
      </c>
      <c r="N72" s="226">
        <f t="shared" si="7"/>
        <v>579124.9999999999</v>
      </c>
      <c r="O72" s="226">
        <f t="shared" si="7"/>
        <v>579124.9999999999</v>
      </c>
      <c r="P72" s="226">
        <f t="shared" si="7"/>
        <v>579124.9999999999</v>
      </c>
      <c r="Q72" s="226">
        <f t="shared" si="7"/>
        <v>579124.9999999999</v>
      </c>
      <c r="R72" s="197"/>
      <c r="S72" s="197">
        <f t="shared" si="6"/>
        <v>7197750</v>
      </c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</row>
    <row r="73" spans="1:34" s="188" customFormat="1" ht="15.75" customHeight="1">
      <c r="A73" s="227" t="s">
        <v>207</v>
      </c>
      <c r="B73" s="228"/>
      <c r="C73" s="228"/>
      <c r="D73" s="228"/>
      <c r="E73" s="229"/>
      <c r="F73" s="187">
        <f>Personalkostenbudget!E73</f>
        <v>676000</v>
      </c>
      <c r="G73" s="187">
        <f>Personalkostenbudget!F73</f>
        <v>676000</v>
      </c>
      <c r="H73" s="187">
        <f>Personalkostenbudget!G73</f>
        <v>676000</v>
      </c>
      <c r="I73" s="187">
        <f>Personalkostenbudget!H73</f>
        <v>565000</v>
      </c>
      <c r="J73" s="187">
        <f>Personalkostenbudget!I73</f>
        <v>565000</v>
      </c>
      <c r="K73" s="187">
        <f>Personalkostenbudget!J73</f>
        <v>565000</v>
      </c>
      <c r="L73" s="187">
        <f>Personalkostenbudget!K73</f>
        <v>565000</v>
      </c>
      <c r="M73" s="187">
        <f>Personalkostenbudget!L73</f>
        <v>565000</v>
      </c>
      <c r="N73" s="187">
        <f>Personalkostenbudget!M73</f>
        <v>565000</v>
      </c>
      <c r="O73" s="187">
        <f>Personalkostenbudget!N73</f>
        <v>565000</v>
      </c>
      <c r="P73" s="187">
        <f>Personalkostenbudget!O73</f>
        <v>565000</v>
      </c>
      <c r="Q73" s="187">
        <f>Personalkostenbudget!P73</f>
        <v>565000</v>
      </c>
      <c r="R73" s="187"/>
      <c r="S73" s="187">
        <f t="shared" si="6"/>
        <v>7113000</v>
      </c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</row>
    <row r="74" spans="1:34" s="185" customFormat="1" ht="15.75" outlineLevel="1">
      <c r="A74" s="179" t="s">
        <v>90</v>
      </c>
      <c r="B74" s="180" t="e">
        <f>'Personalst. Budget'!#REF!</f>
        <v>#REF!</v>
      </c>
      <c r="C74" s="180" t="e">
        <f>'Personalst. Budget'!#REF!</f>
        <v>#REF!</v>
      </c>
      <c r="D74" s="180"/>
      <c r="E74" s="180">
        <f>'Personalst. Budget'!D84</f>
        <v>0</v>
      </c>
      <c r="F74" s="184">
        <f>'Personalst. Budget'!$R84/173*'Personalst. Budget'!E84</f>
        <v>264400</v>
      </c>
      <c r="G74" s="184">
        <f>'Personalst. Budget'!$R84/173*'Personalst. Budget'!F84</f>
        <v>264400</v>
      </c>
      <c r="H74" s="184">
        <f>'Personalst. Budget'!$R84/173*'Personalst. Budget'!G84</f>
        <v>264400</v>
      </c>
      <c r="I74" s="184">
        <f>'Personalst. Budget'!$R84/173*'Personalst. Budget'!H84</f>
        <v>0</v>
      </c>
      <c r="J74" s="184">
        <f>'Personalst. Budget'!$R84/173*'Personalst. Budget'!I84</f>
        <v>0</v>
      </c>
      <c r="K74" s="184">
        <f>'Personalst. Budget'!$R84/173*'Personalst. Budget'!J84</f>
        <v>0</v>
      </c>
      <c r="L74" s="184">
        <f>'Personalst. Budget'!$R84/173*'Personalst. Budget'!K84*1.025</f>
        <v>0</v>
      </c>
      <c r="M74" s="184">
        <f>'Personalst. Budget'!$R84/173*'Personalst. Budget'!L84*1.025</f>
        <v>0</v>
      </c>
      <c r="N74" s="184">
        <f>'Personalst. Budget'!$R84/173*'Personalst. Budget'!M84*1.025</f>
        <v>0</v>
      </c>
      <c r="O74" s="184">
        <f>'Personalst. Budget'!$R84/173*'Personalst. Budget'!N84*1.025</f>
        <v>0</v>
      </c>
      <c r="P74" s="184">
        <f>'Personalst. Budget'!$R84/173*'Personalst. Budget'!O84*1.025</f>
        <v>0</v>
      </c>
      <c r="Q74" s="184">
        <f>'Personalst. Budget'!$R84/173*'Personalst. Budget'!P84*1.025</f>
        <v>0</v>
      </c>
      <c r="R74" s="194">
        <f aca="true" t="shared" si="8" ref="R74:R84">SUM(F75:Q75)/6</f>
        <v>261225</v>
      </c>
      <c r="S74" s="194">
        <f t="shared" si="6"/>
        <v>1054425</v>
      </c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</row>
    <row r="75" spans="1:34" s="185" customFormat="1" ht="15.75" outlineLevel="1">
      <c r="A75" s="179" t="s">
        <v>90</v>
      </c>
      <c r="B75" s="180" t="e">
        <f>'Personalst. Budget'!#REF!</f>
        <v>#REF!</v>
      </c>
      <c r="C75" s="180" t="e">
        <f>'Personalst. Budget'!#REF!</f>
        <v>#REF!</v>
      </c>
      <c r="D75" s="180"/>
      <c r="E75" s="180">
        <f>'Personalst. Budget'!D85</f>
        <v>0</v>
      </c>
      <c r="F75" s="184">
        <f>'Personalst. Budget'!$R85/173*'Personalst. Budget'!E85</f>
        <v>129000</v>
      </c>
      <c r="G75" s="184">
        <f>'Personalst. Budget'!$R85/173*'Personalst. Budget'!F85</f>
        <v>129000</v>
      </c>
      <c r="H75" s="184">
        <f>'Personalst. Budget'!$R85/173*'Personalst. Budget'!G85</f>
        <v>129000</v>
      </c>
      <c r="I75" s="184">
        <f>'Personalst. Budget'!$R85/173*'Personalst. Budget'!H85</f>
        <v>129000</v>
      </c>
      <c r="J75" s="184">
        <f>'Personalst. Budget'!$R85/173*'Personalst. Budget'!I85</f>
        <v>129000</v>
      </c>
      <c r="K75" s="184">
        <f>'Personalst. Budget'!$R85/173*'Personalst. Budget'!J85</f>
        <v>129000</v>
      </c>
      <c r="L75" s="184">
        <f>'Personalst. Budget'!$R85/173*'Personalst. Budget'!K85*1.025</f>
        <v>132225</v>
      </c>
      <c r="M75" s="184">
        <f>'Personalst. Budget'!$R85/173*'Personalst. Budget'!L85*1.025</f>
        <v>132225</v>
      </c>
      <c r="N75" s="184">
        <f>'Personalst. Budget'!$R85/173*'Personalst. Budget'!M85*1.025</f>
        <v>132225</v>
      </c>
      <c r="O75" s="184">
        <f>'Personalst. Budget'!$R85/173*'Personalst. Budget'!N85*1.025</f>
        <v>132225</v>
      </c>
      <c r="P75" s="184">
        <f>'Personalst. Budget'!$R85/173*'Personalst. Budget'!O85*1.025</f>
        <v>132225</v>
      </c>
      <c r="Q75" s="184">
        <f>'Personalst. Budget'!$R85/173*'Personalst. Budget'!P85*1.025</f>
        <v>132225</v>
      </c>
      <c r="R75" s="194">
        <f t="shared" si="8"/>
        <v>261225</v>
      </c>
      <c r="S75" s="194">
        <f t="shared" si="6"/>
        <v>1828575</v>
      </c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</row>
    <row r="76" spans="1:34" s="185" customFormat="1" ht="15.75" outlineLevel="1">
      <c r="A76" s="179" t="s">
        <v>90</v>
      </c>
      <c r="B76" s="180" t="e">
        <f>'Personalst. Budget'!#REF!</f>
        <v>#REF!</v>
      </c>
      <c r="C76" s="180" t="e">
        <f>'Personalst. Budget'!#REF!</f>
        <v>#REF!</v>
      </c>
      <c r="D76" s="180"/>
      <c r="E76" s="180">
        <f>'Personalst. Budget'!D86</f>
        <v>0</v>
      </c>
      <c r="F76" s="184">
        <f>'Personalst. Budget'!$R86/173*'Personalst. Budget'!E86</f>
        <v>129000</v>
      </c>
      <c r="G76" s="184">
        <f>'Personalst. Budget'!$R86/173*'Personalst. Budget'!F86</f>
        <v>129000</v>
      </c>
      <c r="H76" s="184">
        <f>'Personalst. Budget'!$R86/173*'Personalst. Budget'!G86</f>
        <v>129000</v>
      </c>
      <c r="I76" s="184">
        <f>'Personalst. Budget'!$R86/173*'Personalst. Budget'!H86</f>
        <v>129000</v>
      </c>
      <c r="J76" s="184">
        <f>'Personalst. Budget'!$R86/173*'Personalst. Budget'!I86</f>
        <v>129000</v>
      </c>
      <c r="K76" s="184">
        <f>'Personalst. Budget'!$R86/173*'Personalst. Budget'!J86</f>
        <v>129000</v>
      </c>
      <c r="L76" s="184">
        <f>'Personalst. Budget'!$R86/173*'Personalst. Budget'!K86*1.025</f>
        <v>132225</v>
      </c>
      <c r="M76" s="184">
        <f>'Personalst. Budget'!$R86/173*'Personalst. Budget'!L86*1.025</f>
        <v>132225</v>
      </c>
      <c r="N76" s="184">
        <f>'Personalst. Budget'!$R86/173*'Personalst. Budget'!M86*1.025</f>
        <v>132225</v>
      </c>
      <c r="O76" s="184">
        <f>'Personalst. Budget'!$R86/173*'Personalst. Budget'!N86*1.025</f>
        <v>132225</v>
      </c>
      <c r="P76" s="184">
        <f>'Personalst. Budget'!$R86/173*'Personalst. Budget'!O86*1.025</f>
        <v>132225</v>
      </c>
      <c r="Q76" s="184">
        <f>'Personalst. Budget'!$R86/173*'Personalst. Budget'!P86*1.025</f>
        <v>132225</v>
      </c>
      <c r="R76" s="194">
        <f t="shared" si="8"/>
        <v>261225</v>
      </c>
      <c r="S76" s="194">
        <f t="shared" si="6"/>
        <v>1828575</v>
      </c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</row>
    <row r="77" spans="1:34" s="185" customFormat="1" ht="15.75" outlineLevel="1">
      <c r="A77" s="179" t="s">
        <v>90</v>
      </c>
      <c r="B77" s="180" t="e">
        <f>'Personalst. Budget'!#REF!</f>
        <v>#REF!</v>
      </c>
      <c r="C77" s="180" t="e">
        <f>'Personalst. Budget'!#REF!</f>
        <v>#REF!</v>
      </c>
      <c r="D77" s="180"/>
      <c r="E77" s="180">
        <f>'Personalst. Budget'!D87</f>
        <v>0</v>
      </c>
      <c r="F77" s="184">
        <f>'Personalst. Budget'!$R87/173*'Personalst. Budget'!E87</f>
        <v>129000</v>
      </c>
      <c r="G77" s="184">
        <f>'Personalst. Budget'!$R87/173*'Personalst. Budget'!F87</f>
        <v>129000</v>
      </c>
      <c r="H77" s="184">
        <f>'Personalst. Budget'!$R87/173*'Personalst. Budget'!G87</f>
        <v>129000</v>
      </c>
      <c r="I77" s="184">
        <f>'Personalst. Budget'!$R87/173*'Personalst. Budget'!H87</f>
        <v>129000</v>
      </c>
      <c r="J77" s="184">
        <f>'Personalst. Budget'!$R87/173*'Personalst. Budget'!I87</f>
        <v>129000</v>
      </c>
      <c r="K77" s="184">
        <f>'Personalst. Budget'!$R87/173*'Personalst. Budget'!J87</f>
        <v>129000</v>
      </c>
      <c r="L77" s="184">
        <f>'Personalst. Budget'!$R87/173*'Personalst. Budget'!K87*1.025</f>
        <v>132225</v>
      </c>
      <c r="M77" s="184">
        <f>'Personalst. Budget'!$R87/173*'Personalst. Budget'!L87*1.025</f>
        <v>132225</v>
      </c>
      <c r="N77" s="184">
        <f>'Personalst. Budget'!$R87/173*'Personalst. Budget'!M87*1.025</f>
        <v>132225</v>
      </c>
      <c r="O77" s="184">
        <f>'Personalst. Budget'!$R87/173*'Personalst. Budget'!N87*1.025</f>
        <v>132225</v>
      </c>
      <c r="P77" s="184">
        <f>'Personalst. Budget'!$R87/173*'Personalst. Budget'!O87*1.025</f>
        <v>132225</v>
      </c>
      <c r="Q77" s="184">
        <f>'Personalst. Budget'!$R87/173*'Personalst. Budget'!P87*1.025</f>
        <v>132225</v>
      </c>
      <c r="R77" s="194">
        <f t="shared" si="8"/>
        <v>261225</v>
      </c>
      <c r="S77" s="194">
        <f t="shared" si="6"/>
        <v>1828575</v>
      </c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</row>
    <row r="78" spans="1:34" s="185" customFormat="1" ht="15.75" outlineLevel="1">
      <c r="A78" s="179" t="s">
        <v>90</v>
      </c>
      <c r="B78" s="180" t="e">
        <f>'Personalst. Budget'!#REF!</f>
        <v>#REF!</v>
      </c>
      <c r="C78" s="180" t="e">
        <f>'Personalst. Budget'!#REF!</f>
        <v>#REF!</v>
      </c>
      <c r="D78" s="180"/>
      <c r="E78" s="180">
        <f>'Personalst. Budget'!D88</f>
        <v>0</v>
      </c>
      <c r="F78" s="184">
        <f>'Personalst. Budget'!$R88/173*'Personalst. Budget'!E88</f>
        <v>129000</v>
      </c>
      <c r="G78" s="184">
        <f>'Personalst. Budget'!$R88/173*'Personalst. Budget'!F88</f>
        <v>129000</v>
      </c>
      <c r="H78" s="184">
        <f>'Personalst. Budget'!$R88/173*'Personalst. Budget'!G88</f>
        <v>129000</v>
      </c>
      <c r="I78" s="184">
        <f>'Personalst. Budget'!$R88/173*'Personalst. Budget'!H88</f>
        <v>129000</v>
      </c>
      <c r="J78" s="184">
        <f>'Personalst. Budget'!$R88/173*'Personalst. Budget'!I88</f>
        <v>129000</v>
      </c>
      <c r="K78" s="184">
        <f>'Personalst. Budget'!$R88/173*'Personalst. Budget'!J88</f>
        <v>129000</v>
      </c>
      <c r="L78" s="184">
        <f>'Personalst. Budget'!$R88/173*'Personalst. Budget'!K88*1.025</f>
        <v>132225</v>
      </c>
      <c r="M78" s="184">
        <f>'Personalst. Budget'!$R88/173*'Personalst. Budget'!L88*1.025</f>
        <v>132225</v>
      </c>
      <c r="N78" s="184">
        <f>'Personalst. Budget'!$R88/173*'Personalst. Budget'!M88*1.025</f>
        <v>132225</v>
      </c>
      <c r="O78" s="184">
        <f>'Personalst. Budget'!$R88/173*'Personalst. Budget'!N88*1.025</f>
        <v>132225</v>
      </c>
      <c r="P78" s="184">
        <f>'Personalst. Budget'!$R88/173*'Personalst. Budget'!O88*1.025</f>
        <v>132225</v>
      </c>
      <c r="Q78" s="184">
        <f>'Personalst. Budget'!$R88/173*'Personalst. Budget'!P88*1.025</f>
        <v>132225</v>
      </c>
      <c r="R78" s="194">
        <f t="shared" si="8"/>
        <v>86000</v>
      </c>
      <c r="S78" s="194">
        <f t="shared" si="6"/>
        <v>1653350</v>
      </c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</row>
    <row r="79" spans="1:34" s="185" customFormat="1" ht="15.75" outlineLevel="1">
      <c r="A79" s="179" t="s">
        <v>90</v>
      </c>
      <c r="B79" s="180" t="e">
        <f>'Personalst. Budget'!#REF!</f>
        <v>#REF!</v>
      </c>
      <c r="C79" s="180" t="e">
        <f>'Personalst. Budget'!#REF!</f>
        <v>#REF!</v>
      </c>
      <c r="D79" s="180"/>
      <c r="E79" s="180">
        <f>'Personalst. Budget'!D89</f>
        <v>0</v>
      </c>
      <c r="F79" s="184">
        <f>'Personalst. Budget'!$R89/173*'Personalst. Budget'!E89</f>
        <v>129000</v>
      </c>
      <c r="G79" s="184">
        <f>'Personalst. Budget'!$R89/173*'Personalst. Budget'!F89</f>
        <v>129000</v>
      </c>
      <c r="H79" s="184">
        <f>'Personalst. Budget'!$R89/173*'Personalst. Budget'!G89</f>
        <v>129000</v>
      </c>
      <c r="I79" s="184">
        <f>'Personalst. Budget'!$R89/173*'Personalst. Budget'!H89</f>
        <v>129000</v>
      </c>
      <c r="J79" s="184">
        <f>'Personalst. Budget'!$R89/173*'Personalst. Budget'!I89</f>
        <v>0</v>
      </c>
      <c r="K79" s="184">
        <f>'Personalst. Budget'!$R89/173*'Personalst. Budget'!J89</f>
        <v>0</v>
      </c>
      <c r="L79" s="184">
        <f>'Personalst. Budget'!$R89/173*'Personalst. Budget'!K89*1.025</f>
        <v>0</v>
      </c>
      <c r="M79" s="184">
        <f>'Personalst. Budget'!$R89/173*'Personalst. Budget'!L89*1.025</f>
        <v>0</v>
      </c>
      <c r="N79" s="184">
        <f>'Personalst. Budget'!$R89/173*'Personalst. Budget'!M89*1.025</f>
        <v>0</v>
      </c>
      <c r="O79" s="184">
        <f>'Personalst. Budget'!$R89/173*'Personalst. Budget'!N89*1.025</f>
        <v>0</v>
      </c>
      <c r="P79" s="184">
        <f>'Personalst. Budget'!$R89/173*'Personalst. Budget'!O89*1.025</f>
        <v>0</v>
      </c>
      <c r="Q79" s="184">
        <f>'Personalst. Budget'!$R89/173*'Personalst. Budget'!P89*1.025</f>
        <v>0</v>
      </c>
      <c r="R79" s="194">
        <f t="shared" si="8"/>
        <v>130612.5</v>
      </c>
      <c r="S79" s="194">
        <f t="shared" si="6"/>
        <v>646612.5</v>
      </c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</row>
    <row r="80" spans="1:34" s="185" customFormat="1" ht="15.75" outlineLevel="1">
      <c r="A80" s="179" t="s">
        <v>90</v>
      </c>
      <c r="B80" s="180" t="e">
        <f>'Personalst. Budget'!#REF!</f>
        <v>#REF!</v>
      </c>
      <c r="C80" s="180" t="e">
        <f>'Personalst. Budget'!#REF!</f>
        <v>#REF!</v>
      </c>
      <c r="D80" s="180"/>
      <c r="E80" s="180">
        <f>'Personalst. Budget'!D90</f>
        <v>0</v>
      </c>
      <c r="F80" s="184">
        <f>'Personalst. Budget'!$R90/173*'Personalst. Budget'!E90</f>
        <v>64500</v>
      </c>
      <c r="G80" s="184">
        <f>'Personalst. Budget'!$R90/173*'Personalst. Budget'!F90</f>
        <v>64500</v>
      </c>
      <c r="H80" s="184">
        <f>'Personalst. Budget'!$R90/173*'Personalst. Budget'!G90</f>
        <v>64500</v>
      </c>
      <c r="I80" s="184">
        <f>'Personalst. Budget'!$R90/173*'Personalst. Budget'!H90</f>
        <v>64500</v>
      </c>
      <c r="J80" s="184">
        <f>'Personalst. Budget'!$R90/173*'Personalst. Budget'!I90</f>
        <v>64500</v>
      </c>
      <c r="K80" s="184">
        <f>'Personalst. Budget'!$R90/173*'Personalst. Budget'!J90</f>
        <v>64500</v>
      </c>
      <c r="L80" s="184">
        <f>'Personalst. Budget'!$R90/173*'Personalst. Budget'!K90*1.025</f>
        <v>66112.5</v>
      </c>
      <c r="M80" s="184">
        <f>'Personalst. Budget'!$R90/173*'Personalst. Budget'!L90*1.025</f>
        <v>66112.5</v>
      </c>
      <c r="N80" s="184">
        <f>'Personalst. Budget'!$R90/173*'Personalst. Budget'!M90*1.025</f>
        <v>66112.5</v>
      </c>
      <c r="O80" s="184">
        <f>'Personalst. Budget'!$R90/173*'Personalst. Budget'!N90*1.025</f>
        <v>66112.5</v>
      </c>
      <c r="P80" s="184">
        <f>'Personalst. Budget'!$R90/173*'Personalst. Budget'!O90*1.025</f>
        <v>66112.5</v>
      </c>
      <c r="Q80" s="184">
        <f>'Personalst. Budget'!$R90/173*'Personalst. Budget'!P90*1.025</f>
        <v>66112.5</v>
      </c>
      <c r="R80" s="194">
        <f t="shared" si="8"/>
        <v>0</v>
      </c>
      <c r="S80" s="194">
        <f t="shared" si="6"/>
        <v>783675</v>
      </c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</row>
    <row r="81" spans="1:34" s="185" customFormat="1" ht="15.75" outlineLevel="1">
      <c r="A81" s="179" t="s">
        <v>90</v>
      </c>
      <c r="B81" s="180" t="str">
        <f>'Personalst. Budget'!B91</f>
        <v>Herr Zoltán BODA</v>
      </c>
      <c r="C81" s="180" t="str">
        <f>'Personalst. Budget'!C91</f>
        <v>Senior technischer Leiter</v>
      </c>
      <c r="D81" s="180"/>
      <c r="E81" s="180">
        <f>'Personalst. Budget'!D91</f>
        <v>0</v>
      </c>
      <c r="F81" s="184">
        <f>'Personalst. Budget'!$R91/173*'Personalst. Budget'!E91</f>
        <v>0</v>
      </c>
      <c r="G81" s="184">
        <f>'Personalst. Budget'!$R91/173*'Personalst. Budget'!F91</f>
        <v>0</v>
      </c>
      <c r="H81" s="184">
        <f>'Personalst. Budget'!$R91/173*'Personalst. Budget'!G91</f>
        <v>0</v>
      </c>
      <c r="I81" s="184">
        <f>'Personalst. Budget'!$R91/173*'Personalst. Budget'!H91</f>
        <v>0</v>
      </c>
      <c r="J81" s="184">
        <f>'Personalst. Budget'!$R91/173*'Personalst. Budget'!I91</f>
        <v>0</v>
      </c>
      <c r="K81" s="184">
        <f>'Personalst. Budget'!$R91/173*'Personalst. Budget'!J91</f>
        <v>0</v>
      </c>
      <c r="L81" s="184">
        <f>'Personalst. Budget'!$R91/173*'Personalst. Budget'!K91*1.025</f>
        <v>0</v>
      </c>
      <c r="M81" s="184">
        <f>'Personalst. Budget'!$R91/173*'Personalst. Budget'!L91*1.025</f>
        <v>0</v>
      </c>
      <c r="N81" s="184">
        <f>'Personalst. Budget'!$R91/173*'Personalst. Budget'!M91*1.025</f>
        <v>0</v>
      </c>
      <c r="O81" s="184">
        <f>'Personalst. Budget'!$R91/173*'Personalst. Budget'!N91*1.025</f>
        <v>0</v>
      </c>
      <c r="P81" s="184">
        <f>'Personalst. Budget'!$R91/173*'Personalst. Budget'!O91*1.025</f>
        <v>0</v>
      </c>
      <c r="Q81" s="184">
        <f>'Personalst. Budget'!$R91/173*'Personalst. Budget'!P91*1.025</f>
        <v>0</v>
      </c>
      <c r="R81" s="194">
        <f t="shared" si="8"/>
        <v>359958.3333333333</v>
      </c>
      <c r="S81" s="194">
        <f t="shared" si="6"/>
        <v>359958.3333333333</v>
      </c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</row>
    <row r="82" spans="1:34" s="185" customFormat="1" ht="15.75" outlineLevel="1">
      <c r="A82" s="179" t="s">
        <v>90</v>
      </c>
      <c r="B82" s="180" t="str">
        <f>'Personalst. Budget'!B92</f>
        <v>Herr Gábor Lóránth</v>
      </c>
      <c r="C82" s="180" t="str">
        <f>'Personalst. Budget'!C92</f>
        <v>Junior technischer Leiter</v>
      </c>
      <c r="D82" s="180"/>
      <c r="E82" s="180">
        <f>'Personalst. Budget'!D92</f>
        <v>0</v>
      </c>
      <c r="F82" s="184">
        <f>'Personalst. Budget'!$R92/173*'Personalst. Budget'!E92</f>
        <v>0</v>
      </c>
      <c r="G82" s="184">
        <f>'Personalst. Budget'!$R92/173*'Personalst. Budget'!F92</f>
        <v>0</v>
      </c>
      <c r="H82" s="184">
        <f>'Personalst. Budget'!$R92/173*'Personalst. Budget'!G92</f>
        <v>0</v>
      </c>
      <c r="I82" s="184">
        <f>'Personalst. Budget'!$R92/173*'Personalst. Budget'!H92</f>
        <v>0</v>
      </c>
      <c r="J82" s="184">
        <f>'Personalst. Budget'!$R92/173*'Personalst. Budget'!I92</f>
        <v>265000</v>
      </c>
      <c r="K82" s="184">
        <f>'Personalst. Budget'!$R92/173*'Personalst. Budget'!J92</f>
        <v>265000</v>
      </c>
      <c r="L82" s="184">
        <f>'Personalst. Budget'!$R92/173*'Personalst. Budget'!K92*1.025</f>
        <v>271625</v>
      </c>
      <c r="M82" s="184">
        <f>'Personalst. Budget'!$R92/173*'Personalst. Budget'!L92*1.025</f>
        <v>271625</v>
      </c>
      <c r="N82" s="184">
        <f>'Personalst. Budget'!$R92/173*'Personalst. Budget'!M92*1.025</f>
        <v>271625</v>
      </c>
      <c r="O82" s="184">
        <f>'Personalst. Budget'!$R92/173*'Personalst. Budget'!N92*1.025</f>
        <v>271625</v>
      </c>
      <c r="P82" s="184">
        <f>'Personalst. Budget'!$R92/173*'Personalst. Budget'!O92*1.025</f>
        <v>271625</v>
      </c>
      <c r="Q82" s="184">
        <f>'Personalst. Budget'!$R92/173*'Personalst. Budget'!P92*1.025</f>
        <v>271625</v>
      </c>
      <c r="R82" s="194">
        <f t="shared" si="8"/>
        <v>0</v>
      </c>
      <c r="S82" s="194">
        <f t="shared" si="6"/>
        <v>2159750</v>
      </c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</row>
    <row r="83" spans="1:34" s="185" customFormat="1" ht="15.75" outlineLevel="1">
      <c r="A83" s="179" t="s">
        <v>90</v>
      </c>
      <c r="B83" s="180">
        <f>'Personalst. Budget'!B93</f>
        <v>0</v>
      </c>
      <c r="C83" s="180">
        <f>'Personalst. Budget'!C93</f>
        <v>0</v>
      </c>
      <c r="D83" s="180"/>
      <c r="E83" s="180">
        <f>'Personalst. Budget'!D93</f>
        <v>0</v>
      </c>
      <c r="F83" s="184">
        <f>'Personalst. Budget'!$R93/173*'Personalst. Budget'!E93</f>
        <v>0</v>
      </c>
      <c r="G83" s="184">
        <f>'Personalst. Budget'!$R93/173*'Personalst. Budget'!F93</f>
        <v>0</v>
      </c>
      <c r="H83" s="184">
        <f>'Personalst. Budget'!$R93/173*'Personalst. Budget'!G93</f>
        <v>0</v>
      </c>
      <c r="I83" s="184">
        <f>'Personalst. Budget'!$R93/173*'Personalst. Budget'!H93</f>
        <v>0</v>
      </c>
      <c r="J83" s="184">
        <f>'Personalst. Budget'!$R93/173*'Personalst. Budget'!I93</f>
        <v>0</v>
      </c>
      <c r="K83" s="184">
        <f>'Personalst. Budget'!$R93/173*'Personalst. Budget'!J93</f>
        <v>0</v>
      </c>
      <c r="L83" s="184">
        <f>'Personalst. Budget'!$R93/173*'Personalst. Budget'!K93*1.025</f>
        <v>0</v>
      </c>
      <c r="M83" s="184">
        <f>'Personalst. Budget'!$R93/173*'Personalst. Budget'!L93*1.025</f>
        <v>0</v>
      </c>
      <c r="N83" s="184">
        <f>'Personalst. Budget'!$R93/173*'Personalst. Budget'!M93*1.025</f>
        <v>0</v>
      </c>
      <c r="O83" s="184">
        <f>'Personalst. Budget'!$R93/173*'Personalst. Budget'!N93*1.025</f>
        <v>0</v>
      </c>
      <c r="P83" s="184">
        <f>'Personalst. Budget'!$R93/173*'Personalst. Budget'!O93*1.025</f>
        <v>0</v>
      </c>
      <c r="Q83" s="184">
        <f>'Personalst. Budget'!$R93/173*'Personalst. Budget'!P93*1.025</f>
        <v>0</v>
      </c>
      <c r="R83" s="194">
        <f t="shared" si="8"/>
        <v>0</v>
      </c>
      <c r="S83" s="194">
        <f t="shared" si="6"/>
        <v>0</v>
      </c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</row>
    <row r="84" spans="1:34" s="185" customFormat="1" ht="15.75" outlineLevel="1">
      <c r="A84" s="179" t="s">
        <v>90</v>
      </c>
      <c r="B84" s="180">
        <f>'Personalst. Budget'!B94</f>
        <v>0</v>
      </c>
      <c r="C84" s="180">
        <f>'Personalst. Budget'!C94</f>
        <v>0</v>
      </c>
      <c r="D84" s="180"/>
      <c r="E84" s="180">
        <f>'Personalst. Budget'!D94</f>
        <v>0</v>
      </c>
      <c r="F84" s="184">
        <f>'Personalst. Budget'!$R94/173*'Personalst. Budget'!E94</f>
        <v>0</v>
      </c>
      <c r="G84" s="184">
        <f>'Personalst. Budget'!$R94/173*'Personalst. Budget'!F94</f>
        <v>0</v>
      </c>
      <c r="H84" s="184">
        <f>'Personalst. Budget'!$R94/173*'Personalst. Budget'!G94</f>
        <v>0</v>
      </c>
      <c r="I84" s="184">
        <f>'Personalst. Budget'!$R94/173*'Personalst. Budget'!H94</f>
        <v>0</v>
      </c>
      <c r="J84" s="184">
        <f>'Personalst. Budget'!$R94/173*'Personalst. Budget'!I94</f>
        <v>0</v>
      </c>
      <c r="K84" s="184">
        <f>'Personalst. Budget'!$R94/173*'Personalst. Budget'!J94</f>
        <v>0</v>
      </c>
      <c r="L84" s="184">
        <f>'Personalst. Budget'!$R94/173*'Personalst. Budget'!K94*1.025</f>
        <v>0</v>
      </c>
      <c r="M84" s="184">
        <f>'Personalst. Budget'!$R94/173*'Personalst. Budget'!L94*1.025</f>
        <v>0</v>
      </c>
      <c r="N84" s="184">
        <f>'Personalst. Budget'!$R94/173*'Personalst. Budget'!M94*1.025</f>
        <v>0</v>
      </c>
      <c r="O84" s="184">
        <f>'Personalst. Budget'!$R94/173*'Personalst. Budget'!N94*1.025</f>
        <v>0</v>
      </c>
      <c r="P84" s="184">
        <f>'Personalst. Budget'!$R94/173*'Personalst. Budget'!O94*1.025</f>
        <v>0</v>
      </c>
      <c r="Q84" s="184">
        <f>'Personalst. Budget'!$R94/173*'Personalst. Budget'!P94*1.025</f>
        <v>0</v>
      </c>
      <c r="R84" s="194">
        <f t="shared" si="8"/>
        <v>0</v>
      </c>
      <c r="S84" s="194">
        <f t="shared" si="6"/>
        <v>0</v>
      </c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</row>
    <row r="85" spans="1:34" s="185" customFormat="1" ht="15.75" outlineLevel="1">
      <c r="A85" s="179" t="s">
        <v>90</v>
      </c>
      <c r="B85" s="180">
        <f>'Personalst. Budget'!B95</f>
        <v>0</v>
      </c>
      <c r="C85" s="180">
        <f>'Personalst. Budget'!C95</f>
        <v>0</v>
      </c>
      <c r="D85" s="180"/>
      <c r="E85" s="180">
        <f>'Personalst. Budget'!D95</f>
        <v>0</v>
      </c>
      <c r="F85" s="184">
        <f>'Personalst. Budget'!$R95/173*'Personalst. Budget'!E95</f>
        <v>0</v>
      </c>
      <c r="G85" s="184">
        <f>'Personalst. Budget'!$R95/173*'Personalst. Budget'!F95</f>
        <v>0</v>
      </c>
      <c r="H85" s="184">
        <f>'Personalst. Budget'!$R95/173*'Personalst. Budget'!G95</f>
        <v>0</v>
      </c>
      <c r="I85" s="184">
        <f>'Personalst. Budget'!$R95/173*'Personalst. Budget'!H95</f>
        <v>0</v>
      </c>
      <c r="J85" s="184">
        <f>'Personalst. Budget'!$R95/173*'Personalst. Budget'!I95</f>
        <v>0</v>
      </c>
      <c r="K85" s="184">
        <f>'Personalst. Budget'!$R95/173*'Personalst. Budget'!J95</f>
        <v>0</v>
      </c>
      <c r="L85" s="184">
        <f>'Personalst. Budget'!$R95/173*'Personalst. Budget'!K95*1.025</f>
        <v>0</v>
      </c>
      <c r="M85" s="184">
        <f>'Personalst. Budget'!$R95/173*'Personalst. Budget'!L95*1.025</f>
        <v>0</v>
      </c>
      <c r="N85" s="184">
        <f>'Personalst. Budget'!$R95/173*'Personalst. Budget'!M95*1.025</f>
        <v>0</v>
      </c>
      <c r="O85" s="184">
        <f>'Personalst. Budget'!$R95/173*'Personalst. Budget'!N95*1.025</f>
        <v>0</v>
      </c>
      <c r="P85" s="184">
        <f>'Personalst. Budget'!$R95/173*'Personalst. Budget'!O95*1.025</f>
        <v>0</v>
      </c>
      <c r="Q85" s="184">
        <f>'Personalst. Budget'!$R95/173*'Personalst. Budget'!P95*1.025</f>
        <v>0</v>
      </c>
      <c r="R85" s="194">
        <f>SUM(F87:Q87)/6</f>
        <v>1732533.3333333333</v>
      </c>
      <c r="S85" s="194">
        <f t="shared" si="6"/>
        <v>1732533.3333333333</v>
      </c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</row>
    <row r="86" spans="1:34" s="185" customFormat="1" ht="15.75" outlineLevel="1">
      <c r="A86" s="179" t="s">
        <v>90</v>
      </c>
      <c r="B86" s="195" t="s">
        <v>208</v>
      </c>
      <c r="C86" s="195"/>
      <c r="D86" s="195"/>
      <c r="E86" s="196"/>
      <c r="F86" s="226">
        <f>SUM(F74:F85)</f>
        <v>973900</v>
      </c>
      <c r="G86" s="226">
        <f aca="true" t="shared" si="9" ref="G86:Q86">SUM(G74:G85)</f>
        <v>973900</v>
      </c>
      <c r="H86" s="226">
        <f t="shared" si="9"/>
        <v>973900</v>
      </c>
      <c r="I86" s="226">
        <f t="shared" si="9"/>
        <v>709500</v>
      </c>
      <c r="J86" s="226">
        <f t="shared" si="9"/>
        <v>845500</v>
      </c>
      <c r="K86" s="226">
        <f t="shared" si="9"/>
        <v>845500</v>
      </c>
      <c r="L86" s="226">
        <f t="shared" si="9"/>
        <v>866637.5</v>
      </c>
      <c r="M86" s="226">
        <f t="shared" si="9"/>
        <v>866637.5</v>
      </c>
      <c r="N86" s="226">
        <f t="shared" si="9"/>
        <v>866637.5</v>
      </c>
      <c r="O86" s="226">
        <f t="shared" si="9"/>
        <v>866637.5</v>
      </c>
      <c r="P86" s="226">
        <f t="shared" si="9"/>
        <v>866637.5</v>
      </c>
      <c r="Q86" s="226">
        <f t="shared" si="9"/>
        <v>866637.5</v>
      </c>
      <c r="R86" s="197"/>
      <c r="S86" s="197">
        <f t="shared" si="6"/>
        <v>10522025</v>
      </c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</row>
    <row r="87" spans="1:34" s="188" customFormat="1" ht="15.75" customHeight="1">
      <c r="A87" s="227" t="s">
        <v>209</v>
      </c>
      <c r="B87" s="228"/>
      <c r="C87" s="228"/>
      <c r="D87" s="228"/>
      <c r="E87" s="229"/>
      <c r="F87" s="187">
        <f>Personalkostenbudget!E87</f>
        <v>973900</v>
      </c>
      <c r="G87" s="187">
        <f>Personalkostenbudget!F87</f>
        <v>973900</v>
      </c>
      <c r="H87" s="187">
        <f>Personalkostenbudget!G87</f>
        <v>973900</v>
      </c>
      <c r="I87" s="187">
        <f>Personalkostenbudget!H87</f>
        <v>709500</v>
      </c>
      <c r="J87" s="187">
        <f>Personalkostenbudget!I87</f>
        <v>845500</v>
      </c>
      <c r="K87" s="187">
        <f>Personalkostenbudget!J87</f>
        <v>845500</v>
      </c>
      <c r="L87" s="187">
        <f>Personalkostenbudget!K87</f>
        <v>845500</v>
      </c>
      <c r="M87" s="187">
        <f>Personalkostenbudget!L87</f>
        <v>845500</v>
      </c>
      <c r="N87" s="187">
        <f>Personalkostenbudget!M87</f>
        <v>845500</v>
      </c>
      <c r="O87" s="187">
        <f>Personalkostenbudget!N87</f>
        <v>845500</v>
      </c>
      <c r="P87" s="187">
        <f>Personalkostenbudget!O87</f>
        <v>845500</v>
      </c>
      <c r="Q87" s="187">
        <f>Personalkostenbudget!P87</f>
        <v>845500</v>
      </c>
      <c r="R87" s="187">
        <f>Personalkostenbudget!Q87</f>
        <v>0</v>
      </c>
      <c r="S87" s="187">
        <f t="shared" si="6"/>
        <v>10395200</v>
      </c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</row>
    <row r="88" spans="1:34" s="185" customFormat="1" ht="15.75" outlineLevel="1">
      <c r="A88" s="179" t="s">
        <v>26</v>
      </c>
      <c r="B88" s="180">
        <f>'Personalst. Budget'!B101</f>
        <v>0</v>
      </c>
      <c r="C88" s="180"/>
      <c r="D88" s="180"/>
      <c r="E88" s="180"/>
      <c r="F88" s="184">
        <f>'Personalst. Budget'!$R101/173*'Personalst. Budget'!E101</f>
        <v>0</v>
      </c>
      <c r="G88" s="184">
        <f>'Personalst. Budget'!$R101/173*'Personalst. Budget'!F101</f>
        <v>0</v>
      </c>
      <c r="H88" s="184">
        <f>'Personalst. Budget'!$R101/173*'Personalst. Budget'!G101</f>
        <v>0</v>
      </c>
      <c r="I88" s="184">
        <f>'Personalst. Budget'!$R101/173*'Personalst. Budget'!H101</f>
        <v>0</v>
      </c>
      <c r="J88" s="184">
        <f>'Personalst. Budget'!$R101/173*'Personalst. Budget'!I101</f>
        <v>0</v>
      </c>
      <c r="K88" s="184">
        <f>'Personalst. Budget'!$R101/173*'Personalst. Budget'!J101</f>
        <v>0</v>
      </c>
      <c r="L88" s="184">
        <f>'Personalst. Budget'!$R101/173*'Personalst. Budget'!K101*1.025</f>
        <v>0</v>
      </c>
      <c r="M88" s="184">
        <f>'Personalst. Budget'!$R101/173*'Personalst. Budget'!L101*1.025</f>
        <v>0</v>
      </c>
      <c r="N88" s="184">
        <f>'Personalst. Budget'!$R101/173*'Personalst. Budget'!M101*1.025</f>
        <v>0</v>
      </c>
      <c r="O88" s="184">
        <f>'Personalst. Budget'!$R101/173*'Personalst. Budget'!N101*1.025</f>
        <v>0</v>
      </c>
      <c r="P88" s="184">
        <f>'Personalst. Budget'!$R101/173*'Personalst. Budget'!O101*1.025</f>
        <v>0</v>
      </c>
      <c r="Q88" s="184">
        <f>'Personalst. Budget'!$R101/173*'Personalst. Budget'!P101*1.025</f>
        <v>0</v>
      </c>
      <c r="R88" s="194">
        <f aca="true" t="shared" si="10" ref="R88:R96">SUM(F89:Q89)/6</f>
        <v>0</v>
      </c>
      <c r="S88" s="194">
        <f t="shared" si="6"/>
        <v>0</v>
      </c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</row>
    <row r="89" spans="1:34" s="185" customFormat="1" ht="15.75" outlineLevel="1">
      <c r="A89" s="179" t="s">
        <v>26</v>
      </c>
      <c r="B89" s="180">
        <f>'Personalst. Budget'!B102</f>
        <v>0</v>
      </c>
      <c r="C89" s="180"/>
      <c r="D89" s="180"/>
      <c r="E89" s="180"/>
      <c r="F89" s="184">
        <f>'Personalst. Budget'!$R102/173*'Personalst. Budget'!E102</f>
        <v>0</v>
      </c>
      <c r="G89" s="184">
        <f>'Personalst. Budget'!$R102/173*'Personalst. Budget'!F102</f>
        <v>0</v>
      </c>
      <c r="H89" s="184">
        <f>'Personalst. Budget'!$R102/173*'Personalst. Budget'!G102</f>
        <v>0</v>
      </c>
      <c r="I89" s="184">
        <f>'Personalst. Budget'!$R102/173*'Personalst. Budget'!H102</f>
        <v>0</v>
      </c>
      <c r="J89" s="184">
        <f>'Personalst. Budget'!$R102/173*'Personalst. Budget'!I102</f>
        <v>0</v>
      </c>
      <c r="K89" s="184">
        <f>'Personalst. Budget'!$R102/173*'Personalst. Budget'!J102</f>
        <v>0</v>
      </c>
      <c r="L89" s="184">
        <f>'Personalst. Budget'!$R102/173*'Personalst. Budget'!K102*1.025</f>
        <v>0</v>
      </c>
      <c r="M89" s="184">
        <f>'Personalst. Budget'!$R102/173*'Personalst. Budget'!L102*1.025</f>
        <v>0</v>
      </c>
      <c r="N89" s="184">
        <f>'Personalst. Budget'!$R102/173*'Personalst. Budget'!M102*1.025</f>
        <v>0</v>
      </c>
      <c r="O89" s="184">
        <f>'Personalst. Budget'!$R102/173*'Personalst. Budget'!N102*1.025</f>
        <v>0</v>
      </c>
      <c r="P89" s="184">
        <f>'Personalst. Budget'!$R102/173*'Personalst. Budget'!O102*1.025</f>
        <v>0</v>
      </c>
      <c r="Q89" s="184">
        <f>'Personalst. Budget'!$R102/173*'Personalst. Budget'!P102*1.025</f>
        <v>0</v>
      </c>
      <c r="R89" s="194">
        <f t="shared" si="10"/>
        <v>0</v>
      </c>
      <c r="S89" s="194">
        <f t="shared" si="6"/>
        <v>0</v>
      </c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</row>
    <row r="90" spans="1:34" s="185" customFormat="1" ht="15.75" outlineLevel="1">
      <c r="A90" s="179" t="s">
        <v>26</v>
      </c>
      <c r="B90" s="180">
        <f>'Personalst. Budget'!B103</f>
        <v>0</v>
      </c>
      <c r="C90" s="180"/>
      <c r="D90" s="180"/>
      <c r="E90" s="180"/>
      <c r="F90" s="184">
        <f>'Personalst. Budget'!$R103/173*'Personalst. Budget'!E103</f>
        <v>0</v>
      </c>
      <c r="G90" s="184">
        <f>'Personalst. Budget'!$R103/173*'Personalst. Budget'!F103</f>
        <v>0</v>
      </c>
      <c r="H90" s="184">
        <f>'Personalst. Budget'!$R103/173*'Personalst. Budget'!G103</f>
        <v>0</v>
      </c>
      <c r="I90" s="184">
        <f>'Personalst. Budget'!$R103/173*'Personalst. Budget'!H103</f>
        <v>0</v>
      </c>
      <c r="J90" s="184">
        <f>'Personalst. Budget'!$R103/173*'Personalst. Budget'!I103</f>
        <v>0</v>
      </c>
      <c r="K90" s="184">
        <f>'Personalst. Budget'!$R103/173*'Personalst. Budget'!J103</f>
        <v>0</v>
      </c>
      <c r="L90" s="184">
        <f>'Personalst. Budget'!$R103/173*'Personalst. Budget'!K103*1.025</f>
        <v>0</v>
      </c>
      <c r="M90" s="184">
        <f>'Personalst. Budget'!$R103/173*'Personalst. Budget'!L103*1.025</f>
        <v>0</v>
      </c>
      <c r="N90" s="184">
        <f>'Personalst. Budget'!$R103/173*'Personalst. Budget'!M103*1.025</f>
        <v>0</v>
      </c>
      <c r="O90" s="184">
        <f>'Personalst. Budget'!$R103/173*'Personalst. Budget'!N103*1.025</f>
        <v>0</v>
      </c>
      <c r="P90" s="184">
        <f>'Personalst. Budget'!$R103/173*'Personalst. Budget'!O103*1.025</f>
        <v>0</v>
      </c>
      <c r="Q90" s="184">
        <f>'Personalst. Budget'!$R103/173*'Personalst. Budget'!P103*1.025</f>
        <v>0</v>
      </c>
      <c r="R90" s="194">
        <f t="shared" si="10"/>
        <v>0</v>
      </c>
      <c r="S90" s="194">
        <f t="shared" si="6"/>
        <v>0</v>
      </c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</row>
    <row r="91" spans="1:34" s="185" customFormat="1" ht="15.75" outlineLevel="1">
      <c r="A91" s="179" t="s">
        <v>26</v>
      </c>
      <c r="B91" s="180">
        <f>'Personalst. Budget'!B104</f>
        <v>0</v>
      </c>
      <c r="C91" s="180"/>
      <c r="D91" s="180"/>
      <c r="E91" s="180"/>
      <c r="F91" s="184">
        <f>'Personalst. Budget'!$R104/173*'Personalst. Budget'!E104</f>
        <v>0</v>
      </c>
      <c r="G91" s="184">
        <f>'Personalst. Budget'!$R104/173*'Personalst. Budget'!F104</f>
        <v>0</v>
      </c>
      <c r="H91" s="184">
        <f>'Personalst. Budget'!$R104/173*'Personalst. Budget'!G104</f>
        <v>0</v>
      </c>
      <c r="I91" s="184">
        <f>'Personalst. Budget'!$R104/173*'Personalst. Budget'!H104</f>
        <v>0</v>
      </c>
      <c r="J91" s="184">
        <f>'Personalst. Budget'!$R104/173*'Personalst. Budget'!I104</f>
        <v>0</v>
      </c>
      <c r="K91" s="184">
        <f>'Personalst. Budget'!$R104/173*'Personalst. Budget'!J104</f>
        <v>0</v>
      </c>
      <c r="L91" s="184">
        <f>'Personalst. Budget'!$R104/173*'Personalst. Budget'!K104*1.025</f>
        <v>0</v>
      </c>
      <c r="M91" s="184">
        <f>'Personalst. Budget'!$R104/173*'Personalst. Budget'!L104*1.025</f>
        <v>0</v>
      </c>
      <c r="N91" s="184">
        <f>'Personalst. Budget'!$R104/173*'Personalst. Budget'!M104*1.025</f>
        <v>0</v>
      </c>
      <c r="O91" s="184">
        <f>'Personalst. Budget'!$R104/173*'Personalst. Budget'!N104*1.025</f>
        <v>0</v>
      </c>
      <c r="P91" s="184">
        <f>'Personalst. Budget'!$R104/173*'Personalst. Budget'!O104*1.025</f>
        <v>0</v>
      </c>
      <c r="Q91" s="184">
        <f>'Personalst. Budget'!$R104/173*'Personalst. Budget'!P104*1.025</f>
        <v>0</v>
      </c>
      <c r="R91" s="194">
        <f t="shared" si="10"/>
        <v>0</v>
      </c>
      <c r="S91" s="194">
        <f t="shared" si="6"/>
        <v>0</v>
      </c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</row>
    <row r="92" spans="1:34" s="185" customFormat="1" ht="15.75" outlineLevel="1">
      <c r="A92" s="179" t="s">
        <v>26</v>
      </c>
      <c r="B92" s="180">
        <f>'Personalst. Budget'!B105</f>
        <v>0</v>
      </c>
      <c r="C92" s="180"/>
      <c r="D92" s="180"/>
      <c r="E92" s="180"/>
      <c r="F92" s="184">
        <f>'Personalst. Budget'!$R105/173*'Personalst. Budget'!E105</f>
        <v>0</v>
      </c>
      <c r="G92" s="184">
        <f>'Personalst. Budget'!$R105/173*'Personalst. Budget'!F105</f>
        <v>0</v>
      </c>
      <c r="H92" s="184">
        <f>'Personalst. Budget'!$R105/173*'Personalst. Budget'!G105</f>
        <v>0</v>
      </c>
      <c r="I92" s="184">
        <f>'Personalst. Budget'!$R105/173*'Personalst. Budget'!H105</f>
        <v>0</v>
      </c>
      <c r="J92" s="184">
        <f>'Personalst. Budget'!$R105/173*'Personalst. Budget'!I105</f>
        <v>0</v>
      </c>
      <c r="K92" s="184">
        <f>'Personalst. Budget'!$R105/173*'Personalst. Budget'!J105</f>
        <v>0</v>
      </c>
      <c r="L92" s="184">
        <f>'Personalst. Budget'!$R105/173*'Personalst. Budget'!K105*1.025</f>
        <v>0</v>
      </c>
      <c r="M92" s="184">
        <f>'Personalst. Budget'!$R105/173*'Personalst. Budget'!L105*1.025</f>
        <v>0</v>
      </c>
      <c r="N92" s="184">
        <f>'Personalst. Budget'!$R105/173*'Personalst. Budget'!M105*1.025</f>
        <v>0</v>
      </c>
      <c r="O92" s="184">
        <f>'Personalst. Budget'!$R105/173*'Personalst. Budget'!N105*1.025</f>
        <v>0</v>
      </c>
      <c r="P92" s="184">
        <f>'Personalst. Budget'!$R105/173*'Personalst. Budget'!O105*1.025</f>
        <v>0</v>
      </c>
      <c r="Q92" s="184">
        <f>'Personalst. Budget'!$R105/173*'Personalst. Budget'!P105*1.025</f>
        <v>0</v>
      </c>
      <c r="R92" s="194">
        <f t="shared" si="10"/>
        <v>0</v>
      </c>
      <c r="S92" s="194">
        <f t="shared" si="6"/>
        <v>0</v>
      </c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</row>
    <row r="93" spans="1:34" s="185" customFormat="1" ht="15.75" outlineLevel="1">
      <c r="A93" s="179" t="s">
        <v>26</v>
      </c>
      <c r="B93" s="180">
        <f>'Personalst. Budget'!B106</f>
        <v>0</v>
      </c>
      <c r="C93" s="180"/>
      <c r="D93" s="180"/>
      <c r="E93" s="180"/>
      <c r="F93" s="184">
        <f>'Personalst. Budget'!$R106/173*'Personalst. Budget'!E106</f>
        <v>0</v>
      </c>
      <c r="G93" s="184">
        <f>'Personalst. Budget'!$R106/173*'Personalst. Budget'!F106</f>
        <v>0</v>
      </c>
      <c r="H93" s="184">
        <f>'Personalst. Budget'!$R106/173*'Personalst. Budget'!G106</f>
        <v>0</v>
      </c>
      <c r="I93" s="184">
        <f>'Personalst. Budget'!$R106/173*'Personalst. Budget'!H106</f>
        <v>0</v>
      </c>
      <c r="J93" s="184">
        <f>'Personalst. Budget'!$R106/173*'Personalst. Budget'!I106</f>
        <v>0</v>
      </c>
      <c r="K93" s="184">
        <f>'Personalst. Budget'!$R106/173*'Personalst. Budget'!J106</f>
        <v>0</v>
      </c>
      <c r="L93" s="184">
        <f>'Personalst. Budget'!$R106/173*'Personalst. Budget'!K106*1.025</f>
        <v>0</v>
      </c>
      <c r="M93" s="184">
        <f>'Personalst. Budget'!$R106/173*'Personalst. Budget'!L106*1.025</f>
        <v>0</v>
      </c>
      <c r="N93" s="184">
        <f>'Personalst. Budget'!$R106/173*'Personalst. Budget'!M106*1.025</f>
        <v>0</v>
      </c>
      <c r="O93" s="184">
        <f>'Personalst. Budget'!$R106/173*'Personalst. Budget'!N106*1.025</f>
        <v>0</v>
      </c>
      <c r="P93" s="184">
        <f>'Personalst. Budget'!$R106/173*'Personalst. Budget'!O106*1.025</f>
        <v>0</v>
      </c>
      <c r="Q93" s="184">
        <f>'Personalst. Budget'!$R106/173*'Personalst. Budget'!P106*1.025</f>
        <v>0</v>
      </c>
      <c r="R93" s="194">
        <f t="shared" si="10"/>
        <v>0</v>
      </c>
      <c r="S93" s="194">
        <f t="shared" si="6"/>
        <v>0</v>
      </c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</row>
    <row r="94" spans="1:34" s="185" customFormat="1" ht="15.75" outlineLevel="1">
      <c r="A94" s="179" t="s">
        <v>26</v>
      </c>
      <c r="B94" s="180">
        <f>'Personalst. Budget'!B107</f>
        <v>0</v>
      </c>
      <c r="C94" s="180"/>
      <c r="D94" s="180"/>
      <c r="E94" s="180"/>
      <c r="F94" s="184">
        <f>'Personalst. Budget'!$R107/173*'Personalst. Budget'!E107</f>
        <v>0</v>
      </c>
      <c r="G94" s="184">
        <f>'Personalst. Budget'!$R107/173*'Personalst. Budget'!F107</f>
        <v>0</v>
      </c>
      <c r="H94" s="184">
        <f>'Personalst. Budget'!$R107/173*'Personalst. Budget'!G107</f>
        <v>0</v>
      </c>
      <c r="I94" s="184">
        <f>'Personalst. Budget'!$R107/173*'Personalst. Budget'!H107</f>
        <v>0</v>
      </c>
      <c r="J94" s="184">
        <f>'Personalst. Budget'!$R107/173*'Personalst. Budget'!I107</f>
        <v>0</v>
      </c>
      <c r="K94" s="184">
        <f>'Personalst. Budget'!$R107/173*'Personalst. Budget'!J107</f>
        <v>0</v>
      </c>
      <c r="L94" s="184">
        <f>'Personalst. Budget'!$R107/173*'Personalst. Budget'!K107*1.025</f>
        <v>0</v>
      </c>
      <c r="M94" s="184">
        <f>'Personalst. Budget'!$R107/173*'Personalst. Budget'!L107*1.025</f>
        <v>0</v>
      </c>
      <c r="N94" s="184">
        <f>'Personalst. Budget'!$R107/173*'Personalst. Budget'!M107*1.025</f>
        <v>0</v>
      </c>
      <c r="O94" s="184">
        <f>'Personalst. Budget'!$R107/173*'Personalst. Budget'!N107*1.025</f>
        <v>0</v>
      </c>
      <c r="P94" s="184">
        <f>'Personalst. Budget'!$R107/173*'Personalst. Budget'!O107*1.025</f>
        <v>0</v>
      </c>
      <c r="Q94" s="184">
        <f>'Personalst. Budget'!$R107/173*'Personalst. Budget'!P107*1.025</f>
        <v>0</v>
      </c>
      <c r="R94" s="194">
        <f t="shared" si="10"/>
        <v>0</v>
      </c>
      <c r="S94" s="194">
        <f t="shared" si="6"/>
        <v>0</v>
      </c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</row>
    <row r="95" spans="1:34" s="185" customFormat="1" ht="15.75" outlineLevel="1">
      <c r="A95" s="179" t="s">
        <v>26</v>
      </c>
      <c r="B95" s="180">
        <f>'Personalst. Budget'!B108</f>
        <v>0</v>
      </c>
      <c r="C95" s="180"/>
      <c r="D95" s="180"/>
      <c r="E95" s="180"/>
      <c r="F95" s="184">
        <f>'Personalst. Budget'!$R108/173*'Personalst. Budget'!E108</f>
        <v>0</v>
      </c>
      <c r="G95" s="184">
        <f>'Personalst. Budget'!$R108/173*'Personalst. Budget'!F108</f>
        <v>0</v>
      </c>
      <c r="H95" s="184">
        <f>'Personalst. Budget'!$R108/173*'Personalst. Budget'!G108</f>
        <v>0</v>
      </c>
      <c r="I95" s="184">
        <f>'Personalst. Budget'!$R108/173*'Personalst. Budget'!H108</f>
        <v>0</v>
      </c>
      <c r="J95" s="184">
        <f>'Personalst. Budget'!$R108/173*'Personalst. Budget'!I108</f>
        <v>0</v>
      </c>
      <c r="K95" s="184">
        <f>'Personalst. Budget'!$R108/173*'Personalst. Budget'!J108</f>
        <v>0</v>
      </c>
      <c r="L95" s="184">
        <f>'Personalst. Budget'!$R108/173*'Personalst. Budget'!K108*1.025</f>
        <v>0</v>
      </c>
      <c r="M95" s="184">
        <f>'Personalst. Budget'!$R108/173*'Personalst. Budget'!L108*1.025</f>
        <v>0</v>
      </c>
      <c r="N95" s="184">
        <f>'Personalst. Budget'!$R108/173*'Personalst. Budget'!M108*1.025</f>
        <v>0</v>
      </c>
      <c r="O95" s="184">
        <f>'Personalst. Budget'!$R108/173*'Personalst. Budget'!N108*1.025</f>
        <v>0</v>
      </c>
      <c r="P95" s="184">
        <f>'Personalst. Budget'!$R108/173*'Personalst. Budget'!O108*1.025</f>
        <v>0</v>
      </c>
      <c r="Q95" s="184">
        <f>'Personalst. Budget'!$R108/173*'Personalst. Budget'!P108*1.025</f>
        <v>0</v>
      </c>
      <c r="R95" s="194">
        <f t="shared" si="10"/>
        <v>0</v>
      </c>
      <c r="S95" s="194">
        <f t="shared" si="6"/>
        <v>0</v>
      </c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</row>
    <row r="96" spans="1:34" s="185" customFormat="1" ht="15.75" outlineLevel="1">
      <c r="A96" s="179" t="s">
        <v>26</v>
      </c>
      <c r="B96" s="180">
        <f>'Personalst. Budget'!B109</f>
        <v>0</v>
      </c>
      <c r="C96" s="180"/>
      <c r="D96" s="180"/>
      <c r="E96" s="180"/>
      <c r="F96" s="184">
        <f>'Personalst. Budget'!$R109/173*'Personalst. Budget'!E109</f>
        <v>0</v>
      </c>
      <c r="G96" s="184">
        <f>'Personalst. Budget'!$R109/173*'Personalst. Budget'!F109</f>
        <v>0</v>
      </c>
      <c r="H96" s="184">
        <f>'Personalst. Budget'!$R109/173*'Personalst. Budget'!G109</f>
        <v>0</v>
      </c>
      <c r="I96" s="184">
        <f>'Personalst. Budget'!$R109/173*'Personalst. Budget'!H109</f>
        <v>0</v>
      </c>
      <c r="J96" s="184">
        <f>'Personalst. Budget'!$R109/173*'Personalst. Budget'!I109</f>
        <v>0</v>
      </c>
      <c r="K96" s="184">
        <f>'Personalst. Budget'!$R109/173*'Personalst. Budget'!J109</f>
        <v>0</v>
      </c>
      <c r="L96" s="184">
        <f>'Personalst. Budget'!$R109/173*'Personalst. Budget'!K109*1.025</f>
        <v>0</v>
      </c>
      <c r="M96" s="184">
        <f>'Personalst. Budget'!$R109/173*'Personalst. Budget'!L109*1.025</f>
        <v>0</v>
      </c>
      <c r="N96" s="184">
        <f>'Personalst. Budget'!$R109/173*'Personalst. Budget'!M109*1.025</f>
        <v>0</v>
      </c>
      <c r="O96" s="184">
        <f>'Personalst. Budget'!$R109/173*'Personalst. Budget'!N109*1.025</f>
        <v>0</v>
      </c>
      <c r="P96" s="184">
        <f>'Personalst. Budget'!$R109/173*'Personalst. Budget'!O109*1.025</f>
        <v>0</v>
      </c>
      <c r="Q96" s="184">
        <f>'Personalst. Budget'!$R109/173*'Personalst. Budget'!P109*1.025</f>
        <v>0</v>
      </c>
      <c r="R96" s="194">
        <f t="shared" si="10"/>
        <v>0</v>
      </c>
      <c r="S96" s="194">
        <f t="shared" si="6"/>
        <v>0</v>
      </c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</row>
    <row r="97" spans="1:34" s="185" customFormat="1" ht="15.75" outlineLevel="1">
      <c r="A97" s="179" t="s">
        <v>26</v>
      </c>
      <c r="B97" s="180">
        <f>'Personalst. Budget'!B110</f>
        <v>0</v>
      </c>
      <c r="C97" s="180"/>
      <c r="D97" s="180"/>
      <c r="E97" s="180"/>
      <c r="F97" s="184">
        <f>'Personalst. Budget'!$R110/173*'Personalst. Budget'!E110</f>
        <v>0</v>
      </c>
      <c r="G97" s="184">
        <f>'Personalst. Budget'!$R110/173*'Personalst. Budget'!F110</f>
        <v>0</v>
      </c>
      <c r="H97" s="184">
        <f>'Personalst. Budget'!$R110/173*'Personalst. Budget'!G110</f>
        <v>0</v>
      </c>
      <c r="I97" s="184">
        <f>'Personalst. Budget'!$R110/173*'Personalst. Budget'!H110</f>
        <v>0</v>
      </c>
      <c r="J97" s="184">
        <f>'Personalst. Budget'!$R110/173*'Personalst. Budget'!I110</f>
        <v>0</v>
      </c>
      <c r="K97" s="184">
        <f>'Personalst. Budget'!$R110/173*'Personalst. Budget'!J110</f>
        <v>0</v>
      </c>
      <c r="L97" s="184">
        <f>'Personalst. Budget'!$R110/173*'Personalst. Budget'!K110*1.025</f>
        <v>0</v>
      </c>
      <c r="M97" s="184">
        <f>'Personalst. Budget'!$R110/173*'Personalst. Budget'!L110*1.025</f>
        <v>0</v>
      </c>
      <c r="N97" s="184">
        <f>'Personalst. Budget'!$R110/173*'Personalst. Budget'!M110*1.025</f>
        <v>0</v>
      </c>
      <c r="O97" s="184">
        <f>'Personalst. Budget'!$R110/173*'Personalst. Budget'!N110*1.025</f>
        <v>0</v>
      </c>
      <c r="P97" s="184">
        <f>'Personalst. Budget'!$R110/173*'Personalst. Budget'!O110*1.025</f>
        <v>0</v>
      </c>
      <c r="Q97" s="184">
        <f>'Personalst. Budget'!$R110/173*'Personalst. Budget'!P110*1.025</f>
        <v>0</v>
      </c>
      <c r="R97" s="194">
        <f>SUM(F99:Q99)/6</f>
        <v>0</v>
      </c>
      <c r="S97" s="194">
        <f t="shared" si="6"/>
        <v>0</v>
      </c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</row>
    <row r="98" spans="1:34" s="185" customFormat="1" ht="15.75" outlineLevel="1">
      <c r="A98" s="179" t="s">
        <v>90</v>
      </c>
      <c r="B98" s="195" t="s">
        <v>210</v>
      </c>
      <c r="C98" s="195"/>
      <c r="D98" s="195"/>
      <c r="E98" s="196"/>
      <c r="F98" s="226">
        <f>SUM(F88:F97)</f>
        <v>0</v>
      </c>
      <c r="G98" s="226">
        <f aca="true" t="shared" si="11" ref="G98:Q98">SUM(G88:G97)</f>
        <v>0</v>
      </c>
      <c r="H98" s="226">
        <f t="shared" si="11"/>
        <v>0</v>
      </c>
      <c r="I98" s="226">
        <f t="shared" si="11"/>
        <v>0</v>
      </c>
      <c r="J98" s="226">
        <f t="shared" si="11"/>
        <v>0</v>
      </c>
      <c r="K98" s="226">
        <f t="shared" si="11"/>
        <v>0</v>
      </c>
      <c r="L98" s="226">
        <f t="shared" si="11"/>
        <v>0</v>
      </c>
      <c r="M98" s="226">
        <f t="shared" si="11"/>
        <v>0</v>
      </c>
      <c r="N98" s="226">
        <f t="shared" si="11"/>
        <v>0</v>
      </c>
      <c r="O98" s="226">
        <f t="shared" si="11"/>
        <v>0</v>
      </c>
      <c r="P98" s="226">
        <f t="shared" si="11"/>
        <v>0</v>
      </c>
      <c r="Q98" s="226">
        <f t="shared" si="11"/>
        <v>0</v>
      </c>
      <c r="R98" s="197"/>
      <c r="S98" s="197">
        <f t="shared" si="6"/>
        <v>0</v>
      </c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</row>
    <row r="99" spans="1:34" s="188" customFormat="1" ht="15.75" customHeight="1">
      <c r="A99" s="227" t="s">
        <v>211</v>
      </c>
      <c r="B99" s="228"/>
      <c r="C99" s="228"/>
      <c r="D99" s="228"/>
      <c r="E99" s="229"/>
      <c r="F99" s="187">
        <f>Personalkostenbudget!E99</f>
        <v>0</v>
      </c>
      <c r="G99" s="187">
        <f>Personalkostenbudget!F99</f>
        <v>0</v>
      </c>
      <c r="H99" s="187">
        <f>Personalkostenbudget!G99</f>
        <v>0</v>
      </c>
      <c r="I99" s="187">
        <f>Personalkostenbudget!H99</f>
        <v>0</v>
      </c>
      <c r="J99" s="187">
        <f>Personalkostenbudget!I99</f>
        <v>0</v>
      </c>
      <c r="K99" s="187">
        <f>Personalkostenbudget!J99</f>
        <v>0</v>
      </c>
      <c r="L99" s="187">
        <f>Personalkostenbudget!K99</f>
        <v>0</v>
      </c>
      <c r="M99" s="187">
        <f>Personalkostenbudget!L99</f>
        <v>0</v>
      </c>
      <c r="N99" s="187">
        <f>Personalkostenbudget!M99</f>
        <v>0</v>
      </c>
      <c r="O99" s="187">
        <f>Personalkostenbudget!N99</f>
        <v>0</v>
      </c>
      <c r="P99" s="187">
        <f>Personalkostenbudget!O99</f>
        <v>0</v>
      </c>
      <c r="Q99" s="187">
        <f>Personalkostenbudget!P99</f>
        <v>0</v>
      </c>
      <c r="R99" s="187">
        <f>Personalkostenbudget!Q99</f>
        <v>0</v>
      </c>
      <c r="S99" s="187">
        <f t="shared" si="6"/>
        <v>0</v>
      </c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</row>
    <row r="100" spans="5:34" ht="15">
      <c r="E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</row>
    <row r="101" spans="1:34" s="235" customFormat="1" ht="31.5" customHeight="1">
      <c r="A101" s="230" t="s">
        <v>212</v>
      </c>
      <c r="B101" s="231"/>
      <c r="C101" s="231"/>
      <c r="D101" s="231"/>
      <c r="E101" s="232"/>
      <c r="F101" s="233">
        <f>F98+F86+F72+F49+F25</f>
        <v>4147938.1502890172</v>
      </c>
      <c r="G101" s="233">
        <f aca="true" t="shared" si="12" ref="G101:Q101">G98+G86+G72+G49+G25</f>
        <v>4147938.1502890172</v>
      </c>
      <c r="H101" s="233">
        <f t="shared" si="12"/>
        <v>4203520</v>
      </c>
      <c r="I101" s="233">
        <f t="shared" si="12"/>
        <v>3998120</v>
      </c>
      <c r="J101" s="233">
        <f t="shared" si="12"/>
        <v>3746500</v>
      </c>
      <c r="K101" s="233">
        <f t="shared" si="12"/>
        <v>3746500</v>
      </c>
      <c r="L101" s="233">
        <f t="shared" si="12"/>
        <v>3840162.5</v>
      </c>
      <c r="M101" s="233">
        <f t="shared" si="12"/>
        <v>3840162.5</v>
      </c>
      <c r="N101" s="233">
        <f t="shared" si="12"/>
        <v>3840162.5</v>
      </c>
      <c r="O101" s="233">
        <f t="shared" si="12"/>
        <v>3840162.5</v>
      </c>
      <c r="P101" s="233">
        <f t="shared" si="12"/>
        <v>3840162.5</v>
      </c>
      <c r="Q101" s="233">
        <f t="shared" si="12"/>
        <v>3840162.5</v>
      </c>
      <c r="R101" s="233"/>
      <c r="S101" s="233">
        <f>SUM(F101:Q101)</f>
        <v>47031491.300578035</v>
      </c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</row>
    <row r="102" spans="1:34" s="241" customFormat="1" ht="30.75" customHeight="1">
      <c r="A102" s="236" t="s">
        <v>213</v>
      </c>
      <c r="B102" s="236"/>
      <c r="C102" s="236"/>
      <c r="D102" s="236"/>
      <c r="E102" s="237"/>
      <c r="F102" s="238">
        <f>F26+F50+F73+F87+F99</f>
        <v>4147938.1502890172</v>
      </c>
      <c r="G102" s="238">
        <f aca="true" t="shared" si="13" ref="G102:Q102">G26+G50+G73+G87+G99</f>
        <v>4147938.1502890172</v>
      </c>
      <c r="H102" s="238">
        <f t="shared" si="13"/>
        <v>4203520</v>
      </c>
      <c r="I102" s="238">
        <f t="shared" si="13"/>
        <v>3998120</v>
      </c>
      <c r="J102" s="238">
        <f t="shared" si="13"/>
        <v>3746500</v>
      </c>
      <c r="K102" s="238">
        <f t="shared" si="13"/>
        <v>3746500</v>
      </c>
      <c r="L102" s="238">
        <f t="shared" si="13"/>
        <v>3746500</v>
      </c>
      <c r="M102" s="238">
        <f t="shared" si="13"/>
        <v>3746500</v>
      </c>
      <c r="N102" s="238">
        <f t="shared" si="13"/>
        <v>3746500</v>
      </c>
      <c r="O102" s="238">
        <f t="shared" si="13"/>
        <v>3746500</v>
      </c>
      <c r="P102" s="238">
        <f t="shared" si="13"/>
        <v>3746500</v>
      </c>
      <c r="Q102" s="238">
        <f t="shared" si="13"/>
        <v>3746500</v>
      </c>
      <c r="R102" s="238">
        <f>R26+R50+R73+R87+R99</f>
        <v>0</v>
      </c>
      <c r="S102" s="238">
        <f>SUM(F102:Q102)</f>
        <v>46469516.300578035</v>
      </c>
      <c r="T102" s="239"/>
      <c r="U102" s="240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</row>
    <row r="103" spans="5:34" ht="15">
      <c r="E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</row>
    <row r="104" spans="1:19" ht="15.75" customHeight="1">
      <c r="A104" s="242" t="s">
        <v>214</v>
      </c>
      <c r="B104" s="243"/>
      <c r="C104" s="243"/>
      <c r="D104" s="243"/>
      <c r="E104" s="244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98"/>
      <c r="S104" s="199">
        <f>SUM(F104:Q104)</f>
        <v>0</v>
      </c>
    </row>
    <row r="105" spans="1:19" ht="15.75" customHeight="1">
      <c r="A105" s="242" t="s">
        <v>185</v>
      </c>
      <c r="B105" s="243"/>
      <c r="C105" s="243"/>
      <c r="D105" s="243"/>
      <c r="E105" s="244"/>
      <c r="F105" s="189">
        <f>Personalkostenbudget!E102</f>
        <v>0</v>
      </c>
      <c r="G105" s="189">
        <f>Personalkostenbudget!F102</f>
        <v>0</v>
      </c>
      <c r="H105" s="189">
        <f>Personalkostenbudget!G102</f>
        <v>0</v>
      </c>
      <c r="I105" s="189">
        <f>Personalkostenbudget!H102</f>
        <v>0</v>
      </c>
      <c r="J105" s="189">
        <f>Personalkostenbudget!I102</f>
        <v>0</v>
      </c>
      <c r="K105" s="189">
        <f>Personalkostenbudget!J102</f>
        <v>0</v>
      </c>
      <c r="L105" s="189">
        <f>Personalkostenbudget!K102</f>
        <v>0</v>
      </c>
      <c r="M105" s="189">
        <f>Personalkostenbudget!L102</f>
        <v>0</v>
      </c>
      <c r="N105" s="189">
        <f>Personalkostenbudget!M102</f>
        <v>0</v>
      </c>
      <c r="O105" s="189">
        <f>Personalkostenbudget!N102</f>
        <v>0</v>
      </c>
      <c r="P105" s="189">
        <f>Personalkostenbudget!O102</f>
        <v>0</v>
      </c>
      <c r="Q105" s="189">
        <f>Personalkostenbudget!P102</f>
        <v>0</v>
      </c>
      <c r="R105" s="198"/>
      <c r="S105" s="199">
        <f>SUM(F105:Q105)</f>
        <v>0</v>
      </c>
    </row>
    <row r="106" spans="1:19" ht="15.75" customHeight="1">
      <c r="A106" s="242" t="s">
        <v>186</v>
      </c>
      <c r="B106" s="243"/>
      <c r="C106" s="243"/>
      <c r="D106" s="243"/>
      <c r="E106" s="244"/>
      <c r="F106" s="245">
        <f>Personalkostenbudget!E102</f>
        <v>0</v>
      </c>
      <c r="G106" s="245">
        <f>Personalkostenbudget!F102</f>
        <v>0</v>
      </c>
      <c r="H106" s="245">
        <f>Personalkostenbudget!G102</f>
        <v>0</v>
      </c>
      <c r="I106" s="245">
        <f>Personalkostenbudget!H102</f>
        <v>0</v>
      </c>
      <c r="J106" s="245">
        <f>Personalkostenbudget!I102</f>
        <v>0</v>
      </c>
      <c r="K106" s="245">
        <f>Personalkostenbudget!J102</f>
        <v>0</v>
      </c>
      <c r="L106" s="245">
        <f>Personalkostenbudget!K102</f>
        <v>0</v>
      </c>
      <c r="M106" s="245">
        <f>Personalkostenbudget!L102</f>
        <v>0</v>
      </c>
      <c r="N106" s="245">
        <f>Personalkostenbudget!M102</f>
        <v>0</v>
      </c>
      <c r="O106" s="245">
        <f>Personalkostenbudget!N102</f>
        <v>0</v>
      </c>
      <c r="P106" s="245">
        <f>Personalkostenbudget!O102</f>
        <v>0</v>
      </c>
      <c r="Q106" s="245">
        <f>Personalkostenbudget!P102</f>
        <v>0</v>
      </c>
      <c r="R106" s="200"/>
      <c r="S106" s="199">
        <f>SUM(F106:Q106)</f>
        <v>0</v>
      </c>
    </row>
    <row r="107" spans="1:19" ht="15.75" customHeight="1" hidden="1">
      <c r="A107" s="242"/>
      <c r="B107" s="243"/>
      <c r="C107" s="243"/>
      <c r="D107" s="243"/>
      <c r="E107" s="244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2"/>
    </row>
    <row r="108" spans="1:19" ht="15.75" customHeight="1">
      <c r="A108" s="242" t="s">
        <v>215</v>
      </c>
      <c r="B108" s="243"/>
      <c r="C108" s="243"/>
      <c r="D108" s="243"/>
      <c r="E108" s="244"/>
      <c r="F108" s="246">
        <f>Personalkostenbudget!E104</f>
        <v>0</v>
      </c>
      <c r="G108" s="246">
        <f>Personalkostenbudget!F104</f>
        <v>0</v>
      </c>
      <c r="H108" s="246">
        <f>Personalkostenbudget!G104</f>
        <v>0</v>
      </c>
      <c r="I108" s="246">
        <f>Personalkostenbudget!H104</f>
        <v>0</v>
      </c>
      <c r="J108" s="246">
        <f>Personalkostenbudget!I104</f>
        <v>0</v>
      </c>
      <c r="K108" s="246">
        <f>Personalkostenbudget!J104</f>
        <v>0</v>
      </c>
      <c r="L108" s="246">
        <f>Personalkostenbudget!K104</f>
        <v>0</v>
      </c>
      <c r="M108" s="246">
        <f>Personalkostenbudget!L104</f>
        <v>0</v>
      </c>
      <c r="N108" s="246">
        <f>Personalkostenbudget!M104</f>
        <v>0</v>
      </c>
      <c r="O108" s="246">
        <f>Personalkostenbudget!N104</f>
        <v>0</v>
      </c>
      <c r="P108" s="246">
        <f>Personalkostenbudget!O104</f>
        <v>0</v>
      </c>
      <c r="Q108" s="246">
        <f>Personalkostenbudget!P104</f>
        <v>0</v>
      </c>
      <c r="R108" s="200"/>
      <c r="S108" s="203">
        <f>SUM(F108:Q108)</f>
        <v>0</v>
      </c>
    </row>
    <row r="109" spans="1:19" ht="17.25" customHeight="1">
      <c r="A109" s="242" t="s">
        <v>190</v>
      </c>
      <c r="B109" s="243"/>
      <c r="C109" s="243"/>
      <c r="D109" s="243"/>
      <c r="E109" s="244"/>
      <c r="F109" s="247">
        <f>Personalkostenbudget!E105</f>
        <v>0</v>
      </c>
      <c r="G109" s="247">
        <f>Personalkostenbudget!F105</f>
        <v>0</v>
      </c>
      <c r="H109" s="247">
        <f>Personalkostenbudget!G105</f>
        <v>0</v>
      </c>
      <c r="I109" s="247">
        <f>Personalkostenbudget!H105</f>
        <v>0</v>
      </c>
      <c r="J109" s="247">
        <f>Personalkostenbudget!I105</f>
        <v>0</v>
      </c>
      <c r="K109" s="247">
        <f>Personalkostenbudget!J105</f>
        <v>0</v>
      </c>
      <c r="L109" s="247">
        <f>Personalkostenbudget!K105</f>
        <v>0</v>
      </c>
      <c r="M109" s="247">
        <f>Personalkostenbudget!L105</f>
        <v>0</v>
      </c>
      <c r="N109" s="247">
        <f>Personalkostenbudget!M105</f>
        <v>0</v>
      </c>
      <c r="O109" s="247">
        <f>Personalkostenbudget!N105</f>
        <v>0</v>
      </c>
      <c r="P109" s="247">
        <f>Personalkostenbudget!O105</f>
        <v>0</v>
      </c>
      <c r="Q109" s="247">
        <f>Personalkostenbudget!P105</f>
        <v>0</v>
      </c>
      <c r="R109" s="200"/>
      <c r="S109" s="203">
        <f>SUM(F109:Q109)</f>
        <v>0</v>
      </c>
    </row>
    <row r="110" spans="1:19" ht="15.75" customHeight="1">
      <c r="A110" s="242" t="s">
        <v>191</v>
      </c>
      <c r="B110" s="243"/>
      <c r="C110" s="243"/>
      <c r="D110" s="243"/>
      <c r="E110" s="244"/>
      <c r="F110" s="189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5"/>
      <c r="R110" s="198"/>
      <c r="S110" s="203">
        <f>SUM(F110:Q110)</f>
        <v>0</v>
      </c>
    </row>
    <row r="111" spans="1:19" ht="21" customHeight="1">
      <c r="A111" s="248" t="s">
        <v>92</v>
      </c>
      <c r="B111" s="249"/>
      <c r="C111" s="249"/>
      <c r="D111" s="249"/>
      <c r="E111" s="250"/>
      <c r="F111" s="200">
        <f aca="true" t="shared" si="14" ref="F111:Q111">(F102/6)</f>
        <v>691323.0250481695</v>
      </c>
      <c r="G111" s="200">
        <f t="shared" si="14"/>
        <v>691323.0250481695</v>
      </c>
      <c r="H111" s="200">
        <f t="shared" si="14"/>
        <v>700586.6666666666</v>
      </c>
      <c r="I111" s="200">
        <f t="shared" si="14"/>
        <v>666353.3333333334</v>
      </c>
      <c r="J111" s="200">
        <f t="shared" si="14"/>
        <v>624416.6666666666</v>
      </c>
      <c r="K111" s="200">
        <f t="shared" si="14"/>
        <v>624416.6666666666</v>
      </c>
      <c r="L111" s="200">
        <f t="shared" si="14"/>
        <v>624416.6666666666</v>
      </c>
      <c r="M111" s="200">
        <f t="shared" si="14"/>
        <v>624416.6666666666</v>
      </c>
      <c r="N111" s="200">
        <f t="shared" si="14"/>
        <v>624416.6666666666</v>
      </c>
      <c r="O111" s="200">
        <f t="shared" si="14"/>
        <v>624416.6666666666</v>
      </c>
      <c r="P111" s="200">
        <f t="shared" si="14"/>
        <v>624416.6666666666</v>
      </c>
      <c r="Q111" s="200">
        <f t="shared" si="14"/>
        <v>624416.6666666666</v>
      </c>
      <c r="R111" s="200"/>
      <c r="S111" s="200">
        <f>SUM(F111:Q111)</f>
        <v>7744919.3834296735</v>
      </c>
    </row>
    <row r="112" spans="1:19" ht="21" customHeight="1">
      <c r="A112" s="248" t="s">
        <v>93</v>
      </c>
      <c r="B112" s="249"/>
      <c r="C112" s="249"/>
      <c r="D112" s="249"/>
      <c r="E112" s="250"/>
      <c r="F112" s="200">
        <f aca="true" t="shared" si="15" ref="F112:Q112">SUM(F102:F111)*0.3127</f>
        <v>1513236.9695279382</v>
      </c>
      <c r="G112" s="200">
        <f t="shared" si="15"/>
        <v>1513236.9695279382</v>
      </c>
      <c r="H112" s="200">
        <f t="shared" si="15"/>
        <v>1533514.1546666666</v>
      </c>
      <c r="I112" s="200">
        <f t="shared" si="15"/>
        <v>1458580.8113333331</v>
      </c>
      <c r="J112" s="200">
        <f t="shared" si="15"/>
        <v>1366785.6416666666</v>
      </c>
      <c r="K112" s="200">
        <f t="shared" si="15"/>
        <v>1366785.6416666666</v>
      </c>
      <c r="L112" s="200">
        <f t="shared" si="15"/>
        <v>1366785.6416666666</v>
      </c>
      <c r="M112" s="200">
        <f t="shared" si="15"/>
        <v>1366785.6416666666</v>
      </c>
      <c r="N112" s="200">
        <f t="shared" si="15"/>
        <v>1366785.6416666666</v>
      </c>
      <c r="O112" s="200">
        <f t="shared" si="15"/>
        <v>1366785.6416666666</v>
      </c>
      <c r="P112" s="200">
        <f t="shared" si="15"/>
        <v>1366785.6416666666</v>
      </c>
      <c r="Q112" s="200">
        <f t="shared" si="15"/>
        <v>1366785.6416666666</v>
      </c>
      <c r="R112" s="200"/>
      <c r="S112" s="200">
        <f>SUM(F112:Q112)</f>
        <v>16952854.038389202</v>
      </c>
    </row>
    <row r="113" spans="1:34" s="256" customFormat="1" ht="31.5" customHeight="1">
      <c r="A113" s="251" t="s">
        <v>216</v>
      </c>
      <c r="B113" s="252"/>
      <c r="C113" s="252"/>
      <c r="D113" s="252"/>
      <c r="E113" s="253"/>
      <c r="F113" s="254">
        <f aca="true" t="shared" si="16" ref="F113:Q113">F101+SUM(F104:F112)</f>
        <v>6352498.144865125</v>
      </c>
      <c r="G113" s="254">
        <f t="shared" si="16"/>
        <v>6352498.144865125</v>
      </c>
      <c r="H113" s="254">
        <f t="shared" si="16"/>
        <v>6437620.821333334</v>
      </c>
      <c r="I113" s="254">
        <f t="shared" si="16"/>
        <v>6123054.144666666</v>
      </c>
      <c r="J113" s="254">
        <f t="shared" si="16"/>
        <v>5737702.308333334</v>
      </c>
      <c r="K113" s="254">
        <f t="shared" si="16"/>
        <v>5737702.308333334</v>
      </c>
      <c r="L113" s="254">
        <f t="shared" si="16"/>
        <v>5831364.808333334</v>
      </c>
      <c r="M113" s="254">
        <f t="shared" si="16"/>
        <v>5831364.808333334</v>
      </c>
      <c r="N113" s="254">
        <f t="shared" si="16"/>
        <v>5831364.808333334</v>
      </c>
      <c r="O113" s="254">
        <f t="shared" si="16"/>
        <v>5831364.808333334</v>
      </c>
      <c r="P113" s="254">
        <f t="shared" si="16"/>
        <v>5831364.808333334</v>
      </c>
      <c r="Q113" s="254">
        <f t="shared" si="16"/>
        <v>5831364.808333334</v>
      </c>
      <c r="R113" s="254"/>
      <c r="S113" s="254">
        <f aca="true" t="shared" si="17" ref="S113:S122">SUM(F113:Q113)</f>
        <v>71729264.72239694</v>
      </c>
      <c r="T113" s="255"/>
      <c r="U113" s="255"/>
      <c r="V113" s="255"/>
      <c r="W113" s="255"/>
      <c r="X113" s="255"/>
      <c r="Y113" s="255"/>
      <c r="Z113" s="255"/>
      <c r="AA113" s="255"/>
      <c r="AB113" s="255"/>
      <c r="AC113" s="255"/>
      <c r="AD113" s="255"/>
      <c r="AE113" s="255"/>
      <c r="AF113" s="255"/>
      <c r="AG113" s="255"/>
      <c r="AH113" s="255"/>
    </row>
    <row r="114" spans="1:19" ht="27.75" customHeight="1">
      <c r="A114" s="257" t="s">
        <v>217</v>
      </c>
      <c r="B114" s="258"/>
      <c r="C114" s="258"/>
      <c r="D114" s="258"/>
      <c r="E114" s="259"/>
      <c r="F114" s="206">
        <f>Personalkostenbudget!E107</f>
        <v>5770855.523121388</v>
      </c>
      <c r="G114" s="206">
        <f>Personalkostenbudget!F107</f>
        <v>6654935.523121388</v>
      </c>
      <c r="H114" s="206">
        <f>Personalkostenbudget!G107</f>
        <v>5986840.7</v>
      </c>
      <c r="I114" s="206">
        <f>Personalkostenbudget!H107</f>
        <v>5505094.2</v>
      </c>
      <c r="J114" s="206">
        <f>Personalkostenbudget!I107</f>
        <v>5182405</v>
      </c>
      <c r="K114" s="206">
        <f>Personalkostenbudget!J107</f>
        <v>5167627.5</v>
      </c>
      <c r="L114" s="206">
        <f>Personalkostenbudget!K107</f>
        <v>5167627.5</v>
      </c>
      <c r="M114" s="206">
        <f>Personalkostenbudget!L107</f>
        <v>5167627.5</v>
      </c>
      <c r="N114" s="206">
        <f>Personalkostenbudget!M107</f>
        <v>5167627.5</v>
      </c>
      <c r="O114" s="206">
        <f>Personalkostenbudget!N107</f>
        <v>5167627.5</v>
      </c>
      <c r="P114" s="206">
        <f>Personalkostenbudget!O107</f>
        <v>5167627.5</v>
      </c>
      <c r="Q114" s="206">
        <f>Personalkostenbudget!P107</f>
        <v>5167627.5</v>
      </c>
      <c r="R114" s="207"/>
      <c r="S114" s="207">
        <f t="shared" si="17"/>
        <v>65273523.44624278</v>
      </c>
    </row>
    <row r="115" spans="1:19" ht="15.75" customHeight="1">
      <c r="A115" s="260" t="s">
        <v>218</v>
      </c>
      <c r="B115" s="261"/>
      <c r="C115" s="261"/>
      <c r="D115" s="261"/>
      <c r="E115" s="262"/>
      <c r="F115" s="189">
        <f>Personalkostenbudget!E108</f>
        <v>0</v>
      </c>
      <c r="G115" s="189">
        <f>Personalkostenbudget!F108</f>
        <v>0</v>
      </c>
      <c r="H115" s="189">
        <f>Personalkostenbudget!G108</f>
        <v>0</v>
      </c>
      <c r="I115" s="189">
        <f>Personalkostenbudget!H108</f>
        <v>0</v>
      </c>
      <c r="J115" s="189">
        <f>Personalkostenbudget!I108</f>
        <v>0</v>
      </c>
      <c r="K115" s="189">
        <f>Personalkostenbudget!J108</f>
        <v>0</v>
      </c>
      <c r="L115" s="189">
        <f>Personalkostenbudget!K108</f>
        <v>0</v>
      </c>
      <c r="M115" s="189">
        <f>Personalkostenbudget!L108</f>
        <v>0</v>
      </c>
      <c r="N115" s="189">
        <f>Personalkostenbudget!M108</f>
        <v>0</v>
      </c>
      <c r="O115" s="189">
        <f>Personalkostenbudget!N108</f>
        <v>0</v>
      </c>
      <c r="P115" s="189">
        <f>Personalkostenbudget!O108</f>
        <v>0</v>
      </c>
      <c r="Q115" s="189">
        <f>Personalkostenbudget!P108</f>
        <v>0</v>
      </c>
      <c r="R115" s="208"/>
      <c r="S115" s="209">
        <f t="shared" si="17"/>
        <v>0</v>
      </c>
    </row>
    <row r="116" spans="1:19" ht="15.75" customHeight="1">
      <c r="A116" s="260" t="s">
        <v>193</v>
      </c>
      <c r="B116" s="261"/>
      <c r="C116" s="261"/>
      <c r="D116" s="261"/>
      <c r="E116" s="262"/>
      <c r="F116" s="189" t="e">
        <f>Personalkostenbudget!#REF!</f>
        <v>#REF!</v>
      </c>
      <c r="G116" s="189" t="e">
        <f>Personalkostenbudget!#REF!</f>
        <v>#REF!</v>
      </c>
      <c r="H116" s="189" t="e">
        <f>Personalkostenbudget!#REF!</f>
        <v>#REF!</v>
      </c>
      <c r="I116" s="189" t="e">
        <f>Personalkostenbudget!#REF!</f>
        <v>#REF!</v>
      </c>
      <c r="J116" s="189" t="e">
        <f>Personalkostenbudget!#REF!</f>
        <v>#REF!</v>
      </c>
      <c r="K116" s="189" t="e">
        <f>Personalkostenbudget!#REF!</f>
        <v>#REF!</v>
      </c>
      <c r="L116" s="189" t="e">
        <f>Personalkostenbudget!#REF!</f>
        <v>#REF!</v>
      </c>
      <c r="M116" s="189" t="e">
        <f>Personalkostenbudget!#REF!</f>
        <v>#REF!</v>
      </c>
      <c r="N116" s="189" t="e">
        <f>Personalkostenbudget!#REF!</f>
        <v>#REF!</v>
      </c>
      <c r="O116" s="189" t="e">
        <f>Personalkostenbudget!#REF!</f>
        <v>#REF!</v>
      </c>
      <c r="P116" s="189" t="e">
        <f>Personalkostenbudget!#REF!</f>
        <v>#REF!</v>
      </c>
      <c r="Q116" s="189" t="e">
        <f>Personalkostenbudget!#REF!</f>
        <v>#REF!</v>
      </c>
      <c r="R116" s="208"/>
      <c r="S116" s="209" t="e">
        <f t="shared" si="17"/>
        <v>#REF!</v>
      </c>
    </row>
    <row r="117" spans="1:19" ht="15.75" customHeight="1">
      <c r="A117" s="260" t="s">
        <v>194</v>
      </c>
      <c r="B117" s="261"/>
      <c r="C117" s="261"/>
      <c r="D117" s="261"/>
      <c r="E117" s="262"/>
      <c r="F117" s="189" t="e">
        <f>Personalkostenbudget!#REF!</f>
        <v>#REF!</v>
      </c>
      <c r="G117" s="189" t="e">
        <f>Personalkostenbudget!#REF!</f>
        <v>#REF!</v>
      </c>
      <c r="H117" s="189" t="e">
        <f>Personalkostenbudget!#REF!</f>
        <v>#REF!</v>
      </c>
      <c r="I117" s="189" t="e">
        <f>Personalkostenbudget!#REF!</f>
        <v>#REF!</v>
      </c>
      <c r="J117" s="189" t="e">
        <f>Personalkostenbudget!#REF!</f>
        <v>#REF!</v>
      </c>
      <c r="K117" s="189" t="e">
        <f>Personalkostenbudget!#REF!</f>
        <v>#REF!</v>
      </c>
      <c r="L117" s="189" t="e">
        <f>Personalkostenbudget!#REF!</f>
        <v>#REF!</v>
      </c>
      <c r="M117" s="189" t="e">
        <f>Personalkostenbudget!#REF!</f>
        <v>#REF!</v>
      </c>
      <c r="N117" s="189" t="e">
        <f>Personalkostenbudget!#REF!</f>
        <v>#REF!</v>
      </c>
      <c r="O117" s="189" t="e">
        <f>Personalkostenbudget!#REF!</f>
        <v>#REF!</v>
      </c>
      <c r="P117" s="189" t="e">
        <f>Personalkostenbudget!#REF!</f>
        <v>#REF!</v>
      </c>
      <c r="Q117" s="189" t="e">
        <f>Personalkostenbudget!#REF!</f>
        <v>#REF!</v>
      </c>
      <c r="R117" s="208"/>
      <c r="S117" s="209" t="e">
        <f t="shared" si="17"/>
        <v>#REF!</v>
      </c>
    </row>
    <row r="118" spans="1:19" ht="15.75" customHeight="1">
      <c r="A118" s="260" t="s">
        <v>195</v>
      </c>
      <c r="B118" s="261"/>
      <c r="C118" s="261"/>
      <c r="D118" s="261"/>
      <c r="E118" s="262"/>
      <c r="F118" s="189" t="e">
        <f>Personalkostenbudget!#REF!</f>
        <v>#REF!</v>
      </c>
      <c r="G118" s="189" t="e">
        <f>Personalkostenbudget!#REF!</f>
        <v>#REF!</v>
      </c>
      <c r="H118" s="189" t="e">
        <f>Personalkostenbudget!#REF!</f>
        <v>#REF!</v>
      </c>
      <c r="I118" s="189" t="e">
        <f>Personalkostenbudget!#REF!</f>
        <v>#REF!</v>
      </c>
      <c r="J118" s="189" t="e">
        <f>Personalkostenbudget!#REF!</f>
        <v>#REF!</v>
      </c>
      <c r="K118" s="189" t="e">
        <f>Personalkostenbudget!#REF!</f>
        <v>#REF!</v>
      </c>
      <c r="L118" s="189" t="e">
        <f>Personalkostenbudget!#REF!</f>
        <v>#REF!</v>
      </c>
      <c r="M118" s="189" t="e">
        <f>Personalkostenbudget!#REF!</f>
        <v>#REF!</v>
      </c>
      <c r="N118" s="189" t="e">
        <f>Personalkostenbudget!#REF!</f>
        <v>#REF!</v>
      </c>
      <c r="O118" s="189" t="e">
        <f>Personalkostenbudget!#REF!</f>
        <v>#REF!</v>
      </c>
      <c r="P118" s="189" t="e">
        <f>Personalkostenbudget!#REF!</f>
        <v>#REF!</v>
      </c>
      <c r="Q118" s="189" t="e">
        <f>Personalkostenbudget!#REF!</f>
        <v>#REF!</v>
      </c>
      <c r="R118" s="208"/>
      <c r="S118" s="209" t="e">
        <f t="shared" si="17"/>
        <v>#REF!</v>
      </c>
    </row>
    <row r="119" spans="1:19" ht="15.75" customHeight="1">
      <c r="A119" s="260" t="s">
        <v>196</v>
      </c>
      <c r="B119" s="261"/>
      <c r="C119" s="261"/>
      <c r="D119" s="261"/>
      <c r="E119" s="262"/>
      <c r="F119" s="189">
        <f>Personalkostenbudget!E109</f>
        <v>0</v>
      </c>
      <c r="G119" s="189">
        <f>Personalkostenbudget!F109</f>
        <v>0</v>
      </c>
      <c r="H119" s="189">
        <f>Personalkostenbudget!G109</f>
        <v>0</v>
      </c>
      <c r="I119" s="189">
        <f>Personalkostenbudget!H109</f>
        <v>0</v>
      </c>
      <c r="J119" s="189">
        <f>Personalkostenbudget!I109</f>
        <v>0</v>
      </c>
      <c r="K119" s="189">
        <f>Personalkostenbudget!J109</f>
        <v>0</v>
      </c>
      <c r="L119" s="189">
        <f>Personalkostenbudget!K109</f>
        <v>0</v>
      </c>
      <c r="M119" s="189">
        <f>Personalkostenbudget!L109</f>
        <v>0</v>
      </c>
      <c r="N119" s="189">
        <f>Personalkostenbudget!M109</f>
        <v>0</v>
      </c>
      <c r="O119" s="189">
        <f>Personalkostenbudget!N109</f>
        <v>0</v>
      </c>
      <c r="P119" s="189">
        <f>Personalkostenbudget!O109</f>
        <v>0</v>
      </c>
      <c r="Q119" s="189">
        <f>Personalkostenbudget!P109</f>
        <v>0</v>
      </c>
      <c r="R119" s="208"/>
      <c r="S119" s="209">
        <f t="shared" si="17"/>
        <v>0</v>
      </c>
    </row>
    <row r="120" spans="1:19" ht="15.75" customHeight="1">
      <c r="A120" s="260" t="s">
        <v>197</v>
      </c>
      <c r="B120" s="261"/>
      <c r="C120" s="261"/>
      <c r="D120" s="261"/>
      <c r="E120" s="262"/>
      <c r="F120" s="189" t="e">
        <f>Personalkostenbudget!#REF!</f>
        <v>#REF!</v>
      </c>
      <c r="G120" s="189" t="e">
        <f>Personalkostenbudget!#REF!</f>
        <v>#REF!</v>
      </c>
      <c r="H120" s="189" t="e">
        <f>Personalkostenbudget!#REF!</f>
        <v>#REF!</v>
      </c>
      <c r="I120" s="189" t="e">
        <f>Personalkostenbudget!#REF!</f>
        <v>#REF!</v>
      </c>
      <c r="J120" s="189" t="e">
        <f>Personalkostenbudget!#REF!</f>
        <v>#REF!</v>
      </c>
      <c r="K120" s="189" t="e">
        <f>Personalkostenbudget!#REF!</f>
        <v>#REF!</v>
      </c>
      <c r="L120" s="189" t="e">
        <f>Personalkostenbudget!#REF!</f>
        <v>#REF!</v>
      </c>
      <c r="M120" s="189" t="e">
        <f>Personalkostenbudget!#REF!</f>
        <v>#REF!</v>
      </c>
      <c r="N120" s="189" t="e">
        <f>Personalkostenbudget!#REF!</f>
        <v>#REF!</v>
      </c>
      <c r="O120" s="189" t="e">
        <f>Personalkostenbudget!#REF!</f>
        <v>#REF!</v>
      </c>
      <c r="P120" s="189" t="e">
        <f>Personalkostenbudget!#REF!</f>
        <v>#REF!</v>
      </c>
      <c r="Q120" s="189" t="e">
        <f>Personalkostenbudget!#REF!</f>
        <v>#REF!</v>
      </c>
      <c r="R120" s="208"/>
      <c r="S120" s="209" t="e">
        <f t="shared" si="17"/>
        <v>#REF!</v>
      </c>
    </row>
    <row r="121" spans="1:34" s="256" customFormat="1" ht="31.5" customHeight="1">
      <c r="A121" s="251" t="s">
        <v>219</v>
      </c>
      <c r="B121" s="252"/>
      <c r="C121" s="252"/>
      <c r="D121" s="252"/>
      <c r="E121" s="253"/>
      <c r="F121" s="254" t="e">
        <f aca="true" t="shared" si="18" ref="F121:Q121">SUM(F113+SUM(F115:F120))</f>
        <v>#REF!</v>
      </c>
      <c r="G121" s="254" t="e">
        <f t="shared" si="18"/>
        <v>#REF!</v>
      </c>
      <c r="H121" s="254" t="e">
        <f t="shared" si="18"/>
        <v>#REF!</v>
      </c>
      <c r="I121" s="254" t="e">
        <f t="shared" si="18"/>
        <v>#REF!</v>
      </c>
      <c r="J121" s="254" t="e">
        <f t="shared" si="18"/>
        <v>#REF!</v>
      </c>
      <c r="K121" s="254" t="e">
        <f t="shared" si="18"/>
        <v>#REF!</v>
      </c>
      <c r="L121" s="254" t="e">
        <f t="shared" si="18"/>
        <v>#REF!</v>
      </c>
      <c r="M121" s="254" t="e">
        <f t="shared" si="18"/>
        <v>#REF!</v>
      </c>
      <c r="N121" s="254" t="e">
        <f t="shared" si="18"/>
        <v>#REF!</v>
      </c>
      <c r="O121" s="254" t="e">
        <f t="shared" si="18"/>
        <v>#REF!</v>
      </c>
      <c r="P121" s="254" t="e">
        <f t="shared" si="18"/>
        <v>#REF!</v>
      </c>
      <c r="Q121" s="254" t="e">
        <f t="shared" si="18"/>
        <v>#REF!</v>
      </c>
      <c r="R121" s="254"/>
      <c r="S121" s="254" t="e">
        <f t="shared" si="17"/>
        <v>#REF!</v>
      </c>
      <c r="T121" s="255"/>
      <c r="U121" s="255"/>
      <c r="V121" s="255"/>
      <c r="W121" s="255"/>
      <c r="X121" s="255"/>
      <c r="Y121" s="255"/>
      <c r="Z121" s="255"/>
      <c r="AA121" s="255"/>
      <c r="AB121" s="255"/>
      <c r="AC121" s="255"/>
      <c r="AD121" s="255"/>
      <c r="AE121" s="255"/>
      <c r="AF121" s="255"/>
      <c r="AG121" s="255"/>
      <c r="AH121" s="255"/>
    </row>
    <row r="122" spans="1:19" ht="23.25">
      <c r="A122" s="210" t="s">
        <v>198</v>
      </c>
      <c r="B122" s="211"/>
      <c r="C122" s="211"/>
      <c r="D122" s="211"/>
      <c r="E122" s="212"/>
      <c r="F122" s="213">
        <f>Personalkostenbudget!E111</f>
        <v>5770855.523121388</v>
      </c>
      <c r="G122" s="213">
        <f>Personalkostenbudget!F111</f>
        <v>6654935.523121388</v>
      </c>
      <c r="H122" s="213">
        <f>Personalkostenbudget!G111</f>
        <v>5986840.7</v>
      </c>
      <c r="I122" s="213">
        <f>Personalkostenbudget!H111</f>
        <v>5505094.2</v>
      </c>
      <c r="J122" s="213">
        <f>Personalkostenbudget!I111</f>
        <v>5182405</v>
      </c>
      <c r="K122" s="213">
        <f>Personalkostenbudget!J111</f>
        <v>5167627.5</v>
      </c>
      <c r="L122" s="213">
        <f>Personalkostenbudget!K111</f>
        <v>5167627.5</v>
      </c>
      <c r="M122" s="213">
        <f>Personalkostenbudget!L111</f>
        <v>5167627.5</v>
      </c>
      <c r="N122" s="213">
        <f>Personalkostenbudget!M111</f>
        <v>5167627.5</v>
      </c>
      <c r="O122" s="213">
        <f>Personalkostenbudget!N111</f>
        <v>5167627.5</v>
      </c>
      <c r="P122" s="213">
        <f>Personalkostenbudget!O111</f>
        <v>5167627.5</v>
      </c>
      <c r="Q122" s="213">
        <f>Personalkostenbudget!P111</f>
        <v>5167627.5</v>
      </c>
      <c r="R122" s="214"/>
      <c r="S122" s="215">
        <f t="shared" si="17"/>
        <v>65273523.44624278</v>
      </c>
    </row>
    <row r="123" spans="1:19" ht="23.25">
      <c r="A123" s="263" t="s">
        <v>220</v>
      </c>
      <c r="B123" s="264"/>
      <c r="C123" s="264"/>
      <c r="D123" s="264"/>
      <c r="E123" s="265"/>
      <c r="F123" s="266" t="e">
        <f>F121-F122</f>
        <v>#REF!</v>
      </c>
      <c r="G123" s="266" t="e">
        <f aca="true" t="shared" si="19" ref="G123:S123">G121-G122</f>
        <v>#REF!</v>
      </c>
      <c r="H123" s="266" t="e">
        <f t="shared" si="19"/>
        <v>#REF!</v>
      </c>
      <c r="I123" s="266" t="e">
        <f t="shared" si="19"/>
        <v>#REF!</v>
      </c>
      <c r="J123" s="266" t="e">
        <f t="shared" si="19"/>
        <v>#REF!</v>
      </c>
      <c r="K123" s="266" t="e">
        <f t="shared" si="19"/>
        <v>#REF!</v>
      </c>
      <c r="L123" s="266" t="e">
        <f t="shared" si="19"/>
        <v>#REF!</v>
      </c>
      <c r="M123" s="266" t="e">
        <f t="shared" si="19"/>
        <v>#REF!</v>
      </c>
      <c r="N123" s="266" t="e">
        <f t="shared" si="19"/>
        <v>#REF!</v>
      </c>
      <c r="O123" s="266" t="e">
        <f t="shared" si="19"/>
        <v>#REF!</v>
      </c>
      <c r="P123" s="266" t="e">
        <f t="shared" si="19"/>
        <v>#REF!</v>
      </c>
      <c r="Q123" s="266" t="e">
        <f t="shared" si="19"/>
        <v>#REF!</v>
      </c>
      <c r="R123" s="266"/>
      <c r="S123" s="266" t="e">
        <f t="shared" si="19"/>
        <v>#REF!</v>
      </c>
    </row>
    <row r="124" ht="24" customHeight="1"/>
    <row r="125" ht="23.25">
      <c r="A125" s="216" t="s">
        <v>199</v>
      </c>
    </row>
    <row r="126" ht="17.25" customHeight="1">
      <c r="A126" s="170"/>
    </row>
    <row r="127" ht="17.25" customHeight="1">
      <c r="A127" s="170" t="s">
        <v>200</v>
      </c>
    </row>
    <row r="128" spans="1:19" ht="15.75">
      <c r="A128" s="267" t="s">
        <v>95</v>
      </c>
      <c r="B128" s="268"/>
      <c r="C128" s="268"/>
      <c r="D128" s="268"/>
      <c r="E128" s="269"/>
      <c r="F128" s="217">
        <f>Personalkostenbudget!E116</f>
        <v>8241795.881889764</v>
      </c>
      <c r="G128" s="217">
        <f>Personalkostenbudget!F116</f>
        <v>17698097.44094488</v>
      </c>
      <c r="H128" s="217">
        <f>Personalkostenbudget!G116</f>
        <v>27576341.519685037</v>
      </c>
      <c r="I128" s="217">
        <f>Personalkostenbudget!H116</f>
        <v>35111621.07086614</v>
      </c>
      <c r="J128" s="217">
        <f>Personalkostenbudget!I116</f>
        <v>46929922.75590551</v>
      </c>
      <c r="K128" s="217">
        <f>Personalkostenbudget!J116</f>
        <v>60262632.921259835</v>
      </c>
      <c r="L128" s="217">
        <f>Personalkostenbudget!K116</f>
        <v>81784607.52755904</v>
      </c>
      <c r="M128" s="217">
        <f>Personalkostenbudget!L116</f>
        <v>103604368.61417322</v>
      </c>
      <c r="N128" s="217">
        <f>Personalkostenbudget!M116</f>
        <v>114776227.93700786</v>
      </c>
      <c r="O128" s="217">
        <f>Personalkostenbudget!N116</f>
        <v>126365560.33070865</v>
      </c>
      <c r="P128" s="217">
        <f>Personalkostenbudget!O116</f>
        <v>135474970.4173228</v>
      </c>
      <c r="Q128" s="217">
        <f>Personalkostenbudget!P116</f>
        <v>147488630.05511808</v>
      </c>
      <c r="R128" s="218"/>
      <c r="S128" s="217">
        <f>Q128</f>
        <v>147488630.05511808</v>
      </c>
    </row>
    <row r="129" spans="1:19" ht="15.75">
      <c r="A129" s="267" t="s">
        <v>96</v>
      </c>
      <c r="B129" s="268"/>
      <c r="C129" s="268"/>
      <c r="D129" s="268"/>
      <c r="E129" s="269"/>
      <c r="F129" s="217">
        <f>Personalkostenbudget!E117</f>
        <v>5770855.523121388</v>
      </c>
      <c r="G129" s="217">
        <f>F129+Personalkostenbudget!F117</f>
        <v>18196646.569364164</v>
      </c>
      <c r="H129" s="217">
        <f>G129+Personalkostenbudget!G117</f>
        <v>36609278.31560694</v>
      </c>
      <c r="I129" s="217">
        <f>H129+Personalkostenbudget!H117</f>
        <v>60527004.26184972</v>
      </c>
      <c r="J129" s="217">
        <f>I129+Personalkostenbudget!I117</f>
        <v>89627135.2080925</v>
      </c>
      <c r="K129" s="217">
        <f>J129+Personalkostenbudget!J117</f>
        <v>123894893.65433528</v>
      </c>
      <c r="L129" s="217">
        <f>K129+Personalkostenbudget!K117</f>
        <v>163330279.60057807</v>
      </c>
      <c r="M129" s="217">
        <f>L129+Personalkostenbudget!L117</f>
        <v>207933293.04682085</v>
      </c>
      <c r="N129" s="217">
        <f>M129+Personalkostenbudget!M117</f>
        <v>257703933.99306363</v>
      </c>
      <c r="O129" s="217">
        <f>N129+Personalkostenbudget!N117</f>
        <v>312642202.4393064</v>
      </c>
      <c r="P129" s="217">
        <f>O129+Personalkostenbudget!O117</f>
        <v>372748098.3855492</v>
      </c>
      <c r="Q129" s="217">
        <f>P129+Personalkostenbudget!P117</f>
        <v>438021621.831792</v>
      </c>
      <c r="R129" s="217"/>
      <c r="S129" s="217">
        <f>Q129</f>
        <v>438021621.831792</v>
      </c>
    </row>
    <row r="130" spans="1:19" ht="18.75">
      <c r="A130" s="270" t="s">
        <v>94</v>
      </c>
      <c r="B130" s="271"/>
      <c r="C130" s="271"/>
      <c r="D130" s="271"/>
      <c r="E130" s="272"/>
      <c r="F130" s="219">
        <f>(F129)/F128</f>
        <v>0.7001939390178378</v>
      </c>
      <c r="G130" s="219">
        <f>(G129)/G128</f>
        <v>1.0281696453578044</v>
      </c>
      <c r="H130" s="219">
        <f>(H129)/H128</f>
        <v>1.3275611012241724</v>
      </c>
      <c r="I130" s="219">
        <f aca="true" t="shared" si="20" ref="I130:Q130">(I129)/I128</f>
        <v>1.723845337123212</v>
      </c>
      <c r="J130" s="219">
        <f t="shared" si="20"/>
        <v>1.9098078570098245</v>
      </c>
      <c r="K130" s="219">
        <f t="shared" si="20"/>
        <v>2.0559157084327597</v>
      </c>
      <c r="L130" s="219">
        <f t="shared" si="20"/>
        <v>1.9970784789245397</v>
      </c>
      <c r="M130" s="219">
        <f t="shared" si="20"/>
        <v>2.0069934871296082</v>
      </c>
      <c r="N130" s="219">
        <f t="shared" si="20"/>
        <v>2.2452727243702255</v>
      </c>
      <c r="O130" s="219">
        <f t="shared" si="20"/>
        <v>2.474109255885045</v>
      </c>
      <c r="P130" s="219">
        <f t="shared" si="20"/>
        <v>2.7514167173266046</v>
      </c>
      <c r="Q130" s="219">
        <f t="shared" si="20"/>
        <v>2.9698670444501287</v>
      </c>
      <c r="R130" s="220"/>
      <c r="S130" s="219">
        <f>Q130</f>
        <v>2.9698670444501287</v>
      </c>
    </row>
    <row r="131" ht="16.5" customHeight="1">
      <c r="A131" s="170"/>
    </row>
    <row r="132" spans="1:19" ht="15.75">
      <c r="A132" s="273" t="s">
        <v>221</v>
      </c>
      <c r="B132" s="274"/>
      <c r="C132" s="274"/>
      <c r="D132" s="274"/>
      <c r="E132" s="275"/>
      <c r="F132" s="276" t="s">
        <v>222</v>
      </c>
      <c r="G132" s="276"/>
      <c r="H132" s="277"/>
      <c r="I132" s="277"/>
      <c r="J132" s="277"/>
      <c r="K132" s="277"/>
      <c r="L132" s="277"/>
      <c r="M132" s="277"/>
      <c r="N132" s="277"/>
      <c r="O132" s="277"/>
      <c r="P132" s="277"/>
      <c r="Q132" s="277"/>
      <c r="R132" s="278"/>
      <c r="S132" s="279"/>
    </row>
    <row r="133" spans="1:19" ht="15.75" customHeight="1">
      <c r="A133" s="280" t="s">
        <v>223</v>
      </c>
      <c r="B133" s="281"/>
      <c r="C133" s="282"/>
      <c r="D133" s="282"/>
      <c r="E133" s="283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</row>
    <row r="134" spans="1:19" ht="15.75" customHeight="1">
      <c r="A134" s="285"/>
      <c r="B134" s="285"/>
      <c r="C134" s="285"/>
      <c r="D134" s="285"/>
      <c r="E134" s="285"/>
      <c r="F134" s="285"/>
      <c r="G134" s="285"/>
      <c r="H134" s="285"/>
      <c r="I134" s="285"/>
      <c r="J134" s="285"/>
      <c r="K134" s="285"/>
      <c r="L134" s="285"/>
      <c r="M134" s="285"/>
      <c r="N134" s="285"/>
      <c r="O134" s="285"/>
      <c r="P134" s="285"/>
      <c r="Q134" s="285"/>
      <c r="R134" s="285"/>
      <c r="S134" s="285"/>
    </row>
    <row r="135" spans="1:19" ht="15.75">
      <c r="A135" s="273" t="s">
        <v>224</v>
      </c>
      <c r="B135" s="274"/>
      <c r="C135" s="274"/>
      <c r="D135" s="274"/>
      <c r="E135" s="275"/>
      <c r="F135" s="279"/>
      <c r="G135" s="279"/>
      <c r="H135" s="279"/>
      <c r="I135" s="279"/>
      <c r="J135" s="279"/>
      <c r="K135" s="279"/>
      <c r="L135" s="279"/>
      <c r="M135" s="279"/>
      <c r="N135" s="279"/>
      <c r="O135" s="279"/>
      <c r="P135" s="279"/>
      <c r="Q135" s="279"/>
      <c r="R135" s="278"/>
      <c r="S135" s="279"/>
    </row>
    <row r="136" spans="1:34" ht="15.75">
      <c r="A136" s="273" t="s">
        <v>225</v>
      </c>
      <c r="B136" s="274"/>
      <c r="C136" s="274"/>
      <c r="D136" s="274"/>
      <c r="E136" s="275"/>
      <c r="F136" s="279"/>
      <c r="G136" s="279"/>
      <c r="H136" s="279"/>
      <c r="I136" s="279"/>
      <c r="J136" s="279"/>
      <c r="K136" s="279"/>
      <c r="L136" s="279"/>
      <c r="M136" s="279"/>
      <c r="N136" s="279"/>
      <c r="O136" s="279"/>
      <c r="P136" s="279"/>
      <c r="Q136" s="279"/>
      <c r="R136" s="278"/>
      <c r="S136" s="279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</row>
    <row r="137" spans="1:34" ht="18.75">
      <c r="A137" s="286" t="s">
        <v>226</v>
      </c>
      <c r="B137" s="287"/>
      <c r="C137" s="287"/>
      <c r="D137" s="287"/>
      <c r="E137" s="288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90"/>
      <c r="S137" s="289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</row>
    <row r="139" spans="5:34" ht="15">
      <c r="E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</row>
  </sheetData>
  <sheetProtection/>
  <mergeCells count="1">
    <mergeCell ref="C4:F4"/>
  </mergeCells>
  <dataValidations count="1">
    <dataValidation type="list" allowBlank="1" showInputMessage="1" showErrorMessage="1" sqref="E88:E97">
      <formula1>Personalforecast!#REF!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0" r:id="rId1"/>
  <rowBreaks count="2" manualBreakCount="2">
    <brk id="50" max="17" man="1"/>
    <brk id="101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2247"/>
  <sheetViews>
    <sheetView zoomScalePageLayoutView="0" workbookViewId="0" topLeftCell="A1039">
      <selection activeCell="D1053" sqref="D1053"/>
    </sheetView>
  </sheetViews>
  <sheetFormatPr defaultColWidth="8.00390625" defaultRowHeight="12.75" customHeight="1"/>
  <cols>
    <col min="1" max="1" width="8.375" style="446" bestFit="1" customWidth="1"/>
    <col min="2" max="2" width="38.50390625" style="430" customWidth="1"/>
    <col min="3" max="3" width="13.25390625" style="430" bestFit="1" customWidth="1"/>
    <col min="4" max="4" width="13.00390625" style="431" customWidth="1"/>
    <col min="5" max="5" width="9.375" style="454" bestFit="1" customWidth="1"/>
    <col min="6" max="6" width="11.00390625" style="460" bestFit="1" customWidth="1"/>
    <col min="7" max="7" width="13.50390625" style="430" bestFit="1" customWidth="1"/>
    <col min="8" max="8" width="2.125" style="430" customWidth="1"/>
    <col min="9" max="9" width="8.625" style="431" bestFit="1" customWidth="1"/>
    <col min="10" max="10" width="9.375" style="431" customWidth="1"/>
    <col min="11" max="11" width="8.625" style="430" bestFit="1" customWidth="1"/>
    <col min="12" max="16384" width="8.00390625" style="430" customWidth="1"/>
  </cols>
  <sheetData>
    <row r="1" spans="1:7" ht="12.75" customHeight="1">
      <c r="A1" s="462"/>
      <c r="B1" s="462" t="s">
        <v>496</v>
      </c>
      <c r="C1" s="462"/>
      <c r="D1" s="462"/>
      <c r="E1" s="484"/>
      <c r="F1" s="485"/>
      <c r="G1" s="484">
        <f>G344+G515+G686+G865+G1047+G1218+G1389+G1560+G1731+G1902+G2073+G2244</f>
        <v>68410672.44094488</v>
      </c>
    </row>
    <row r="2" spans="1:7" ht="12.75" customHeight="1">
      <c r="A2" s="462"/>
      <c r="B2" s="462" t="s">
        <v>478</v>
      </c>
      <c r="C2" s="462"/>
      <c r="D2" s="462"/>
      <c r="E2" s="484"/>
      <c r="F2" s="485"/>
      <c r="G2" s="484">
        <f>G502+G331+G673+G852+G1034+G1205+G1376+G1547+G1718+G1889+G2060+G2231</f>
        <v>14613791.133858267</v>
      </c>
    </row>
    <row r="3" spans="1:10" s="432" customFormat="1" ht="12.75" customHeight="1">
      <c r="A3" s="436"/>
      <c r="B3" s="436"/>
      <c r="C3" s="436"/>
      <c r="D3" s="486"/>
      <c r="E3" s="487"/>
      <c r="F3" s="488"/>
      <c r="G3" s="452"/>
      <c r="I3" s="433"/>
      <c r="J3" s="433"/>
    </row>
    <row r="4" spans="1:7" ht="12.75" customHeight="1">
      <c r="A4" s="489"/>
      <c r="B4" s="489" t="s">
        <v>438</v>
      </c>
      <c r="C4" s="489"/>
      <c r="D4" s="489"/>
      <c r="E4" s="490"/>
      <c r="F4" s="491"/>
      <c r="G4" s="490">
        <f>SUM(G6:G31)</f>
        <v>42511598.42519685</v>
      </c>
    </row>
    <row r="5" spans="1:7" ht="12.75" customHeight="1">
      <c r="A5" s="439"/>
      <c r="B5" s="440"/>
      <c r="C5" s="440"/>
      <c r="D5" s="440"/>
      <c r="E5" s="492"/>
      <c r="F5" s="493"/>
      <c r="G5" s="494"/>
    </row>
    <row r="6" spans="1:7" ht="12.75" customHeight="1">
      <c r="A6" s="434">
        <v>2016</v>
      </c>
      <c r="B6" s="428" t="s">
        <v>402</v>
      </c>
      <c r="C6" s="428" t="s">
        <v>403</v>
      </c>
      <c r="D6" s="416">
        <f>D177+D348+D519+D690+D869+D1051+D1222+D1393+D1564+D1735+D1906+D2077</f>
        <v>4845</v>
      </c>
      <c r="E6" s="417">
        <v>2150</v>
      </c>
      <c r="F6" s="455">
        <f>D6*E6</f>
        <v>10416750</v>
      </c>
      <c r="G6" s="427">
        <f>F6/1.27</f>
        <v>8202165.354330708</v>
      </c>
    </row>
    <row r="7" spans="1:7" ht="12.75" customHeight="1">
      <c r="A7" s="434">
        <v>2016</v>
      </c>
      <c r="B7" s="428" t="s">
        <v>402</v>
      </c>
      <c r="C7" s="428" t="s">
        <v>404</v>
      </c>
      <c r="D7" s="416">
        <f>D178+D349+D520+D692+D871+D1052+D1223+D1394+D1565+D1736+D1907+D2078</f>
        <v>3453</v>
      </c>
      <c r="E7" s="417">
        <v>1750</v>
      </c>
      <c r="F7" s="455">
        <f aca="true" t="shared" si="0" ref="F7:F27">D7*E7</f>
        <v>6042750</v>
      </c>
      <c r="G7" s="427">
        <f aca="true" t="shared" si="1" ref="G7:G27">F7/1.27</f>
        <v>4758070.866141732</v>
      </c>
    </row>
    <row r="8" spans="1:7" ht="12.75" customHeight="1">
      <c r="A8" s="434">
        <v>2016</v>
      </c>
      <c r="B8" s="428" t="s">
        <v>405</v>
      </c>
      <c r="C8" s="428" t="s">
        <v>403</v>
      </c>
      <c r="D8" s="416">
        <f>D179+D350+D521+D694+D872+D1053+D1224+D1395+D1566+D1737+D1908+D2079</f>
        <v>759</v>
      </c>
      <c r="E8" s="417">
        <v>1100</v>
      </c>
      <c r="F8" s="455">
        <f t="shared" si="0"/>
        <v>834900</v>
      </c>
      <c r="G8" s="427">
        <f t="shared" si="1"/>
        <v>657401.5748031496</v>
      </c>
    </row>
    <row r="9" spans="1:7" ht="12.75" customHeight="1">
      <c r="A9" s="434">
        <v>2016</v>
      </c>
      <c r="B9" s="428" t="s">
        <v>405</v>
      </c>
      <c r="C9" s="428" t="s">
        <v>404</v>
      </c>
      <c r="D9" s="416">
        <f>D180+D351+D522+D695+D873+D1054+D1225+D1396+D1567+D1738+D1909+D2080</f>
        <v>456</v>
      </c>
      <c r="E9" s="417">
        <v>750</v>
      </c>
      <c r="F9" s="455">
        <f t="shared" si="0"/>
        <v>342000</v>
      </c>
      <c r="G9" s="427">
        <f t="shared" si="1"/>
        <v>269291.3385826772</v>
      </c>
    </row>
    <row r="10" spans="1:7" ht="12.75" customHeight="1">
      <c r="A10" s="434">
        <v>2016</v>
      </c>
      <c r="B10" s="428" t="s">
        <v>406</v>
      </c>
      <c r="C10" s="428" t="s">
        <v>403</v>
      </c>
      <c r="D10" s="416">
        <f>D181+D352+D523+D696+D875+D1055+D1226+D1397+D1568+D1739+D1910+D2081</f>
        <v>1256</v>
      </c>
      <c r="E10" s="417">
        <v>1350</v>
      </c>
      <c r="F10" s="455">
        <f t="shared" si="0"/>
        <v>1695600</v>
      </c>
      <c r="G10" s="427">
        <f t="shared" si="1"/>
        <v>1335118.1102362205</v>
      </c>
    </row>
    <row r="11" spans="1:7" ht="12.75" customHeight="1">
      <c r="A11" s="434">
        <v>2016</v>
      </c>
      <c r="B11" s="428" t="s">
        <v>406</v>
      </c>
      <c r="C11" s="428" t="s">
        <v>404</v>
      </c>
      <c r="D11" s="416">
        <f>D182+D353+D524+D698+D876+D1056+D1227+D1398+D1569+D1740+D1911+D2082</f>
        <v>501</v>
      </c>
      <c r="E11" s="417">
        <v>1050</v>
      </c>
      <c r="F11" s="455">
        <f t="shared" si="0"/>
        <v>526050</v>
      </c>
      <c r="G11" s="427">
        <f t="shared" si="1"/>
        <v>414212.59842519683</v>
      </c>
    </row>
    <row r="12" spans="1:7" ht="12.75" customHeight="1">
      <c r="A12" s="434">
        <v>2016</v>
      </c>
      <c r="B12" s="435" t="s">
        <v>407</v>
      </c>
      <c r="C12" s="435" t="s">
        <v>403</v>
      </c>
      <c r="D12" s="416">
        <f>D183+D354+D525+D700+D877+D1057+D1228+D1399+D1570+D1741+D1912+D2083</f>
        <v>1293</v>
      </c>
      <c r="E12" s="450">
        <v>1750</v>
      </c>
      <c r="F12" s="455">
        <f t="shared" si="0"/>
        <v>2262750</v>
      </c>
      <c r="G12" s="427">
        <f t="shared" si="1"/>
        <v>1781692.9133858269</v>
      </c>
    </row>
    <row r="13" spans="1:7" ht="12.75" customHeight="1">
      <c r="A13" s="434">
        <v>2016</v>
      </c>
      <c r="B13" s="435" t="s">
        <v>408</v>
      </c>
      <c r="C13" s="435" t="s">
        <v>403</v>
      </c>
      <c r="D13" s="416">
        <f>D184+D355+D526+D702+D878+D1058+D1229+D1400+D1571+D1742+D1913+D2084</f>
        <v>2034</v>
      </c>
      <c r="E13" s="450">
        <v>850</v>
      </c>
      <c r="F13" s="455">
        <f t="shared" si="0"/>
        <v>1728900</v>
      </c>
      <c r="G13" s="427">
        <f t="shared" si="1"/>
        <v>1361338.5826771653</v>
      </c>
    </row>
    <row r="14" spans="1:7" ht="12.75" customHeight="1">
      <c r="A14" s="434">
        <v>2016</v>
      </c>
      <c r="B14" s="435" t="s">
        <v>409</v>
      </c>
      <c r="C14" s="435" t="s">
        <v>403</v>
      </c>
      <c r="D14" s="416">
        <f>D185+D356+D527+D703+D879+D1059+D1230+D1401+D1572+D1743+D1914+D2085</f>
        <v>432</v>
      </c>
      <c r="E14" s="450">
        <v>1150</v>
      </c>
      <c r="F14" s="455">
        <f t="shared" si="0"/>
        <v>496800</v>
      </c>
      <c r="G14" s="427">
        <f t="shared" si="1"/>
        <v>391181.1023622047</v>
      </c>
    </row>
    <row r="15" spans="1:7" ht="12.75" customHeight="1">
      <c r="A15" s="434">
        <v>2016</v>
      </c>
      <c r="B15" s="428" t="s">
        <v>410</v>
      </c>
      <c r="C15" s="428" t="s">
        <v>403</v>
      </c>
      <c r="D15" s="416">
        <f>D186+D357+D528+D705+D880+D1060+D1231+D1402+D1573+D1744+D1915+D2086</f>
        <v>7416</v>
      </c>
      <c r="E15" s="417">
        <v>1540</v>
      </c>
      <c r="F15" s="455">
        <f t="shared" si="0"/>
        <v>11420640</v>
      </c>
      <c r="G15" s="427">
        <f t="shared" si="1"/>
        <v>8992629.921259843</v>
      </c>
    </row>
    <row r="16" spans="1:7" ht="12.75" customHeight="1">
      <c r="A16" s="434">
        <v>2016</v>
      </c>
      <c r="B16" s="428" t="s">
        <v>410</v>
      </c>
      <c r="C16" s="428" t="s">
        <v>404</v>
      </c>
      <c r="D16" s="416">
        <f>D187+D358+D529+D706+D882+D1061+D1232+D1403+D1574+D1745+D1916+D2087</f>
        <v>2641</v>
      </c>
      <c r="E16" s="417">
        <v>1240</v>
      </c>
      <c r="F16" s="455">
        <f t="shared" si="0"/>
        <v>3274840</v>
      </c>
      <c r="G16" s="427">
        <f t="shared" si="1"/>
        <v>2578614.1732283463</v>
      </c>
    </row>
    <row r="17" spans="1:7" ht="12.75" customHeight="1">
      <c r="A17" s="434">
        <v>2016</v>
      </c>
      <c r="B17" s="428" t="s">
        <v>411</v>
      </c>
      <c r="C17" s="428" t="s">
        <v>403</v>
      </c>
      <c r="D17" s="416">
        <f aca="true" t="shared" si="2" ref="D17:D26">D188+D359+D530+D708+D885+D1062+D1233+D1404+D1575+D1746+D1917+D2088</f>
        <v>4740</v>
      </c>
      <c r="E17" s="417">
        <v>940</v>
      </c>
      <c r="F17" s="455">
        <f t="shared" si="0"/>
        <v>4455600</v>
      </c>
      <c r="G17" s="427">
        <f t="shared" si="1"/>
        <v>3508346.4566929135</v>
      </c>
    </row>
    <row r="18" spans="1:9" ht="12.75" customHeight="1">
      <c r="A18" s="434">
        <v>2016</v>
      </c>
      <c r="B18" s="428" t="s">
        <v>411</v>
      </c>
      <c r="C18" s="428" t="s">
        <v>404</v>
      </c>
      <c r="D18" s="416">
        <f t="shared" si="2"/>
        <v>2052</v>
      </c>
      <c r="E18" s="417">
        <v>740</v>
      </c>
      <c r="F18" s="455">
        <f t="shared" si="0"/>
        <v>1518480</v>
      </c>
      <c r="G18" s="427">
        <f t="shared" si="1"/>
        <v>1195653.5433070867</v>
      </c>
      <c r="I18" s="442"/>
    </row>
    <row r="19" spans="1:9" ht="12.75" customHeight="1">
      <c r="A19" s="434">
        <v>2016</v>
      </c>
      <c r="B19" s="428" t="s">
        <v>412</v>
      </c>
      <c r="C19" s="428" t="s">
        <v>403</v>
      </c>
      <c r="D19" s="416">
        <f t="shared" si="2"/>
        <v>1493</v>
      </c>
      <c r="E19" s="417">
        <v>740</v>
      </c>
      <c r="F19" s="455">
        <f t="shared" si="0"/>
        <v>1104820</v>
      </c>
      <c r="G19" s="427">
        <f t="shared" si="1"/>
        <v>869937.0078740157</v>
      </c>
      <c r="I19" s="447"/>
    </row>
    <row r="20" spans="1:9" ht="12.75" customHeight="1">
      <c r="A20" s="434">
        <v>2016</v>
      </c>
      <c r="B20" s="428" t="s">
        <v>412</v>
      </c>
      <c r="C20" s="428" t="s">
        <v>404</v>
      </c>
      <c r="D20" s="416">
        <f t="shared" si="2"/>
        <v>196</v>
      </c>
      <c r="E20" s="417">
        <v>740</v>
      </c>
      <c r="F20" s="455">
        <f>D20*E20</f>
        <v>145040</v>
      </c>
      <c r="G20" s="427">
        <f t="shared" si="1"/>
        <v>114204.72440944881</v>
      </c>
      <c r="I20" s="447"/>
    </row>
    <row r="21" spans="1:9" ht="12.75" customHeight="1">
      <c r="A21" s="434">
        <v>2016</v>
      </c>
      <c r="B21" s="428" t="s">
        <v>413</v>
      </c>
      <c r="C21" s="428" t="s">
        <v>403</v>
      </c>
      <c r="D21" s="416">
        <f t="shared" si="2"/>
        <v>1612</v>
      </c>
      <c r="E21" s="417">
        <v>440</v>
      </c>
      <c r="F21" s="455">
        <f t="shared" si="0"/>
        <v>709280</v>
      </c>
      <c r="G21" s="427">
        <f t="shared" si="1"/>
        <v>558488.188976378</v>
      </c>
      <c r="I21" s="447"/>
    </row>
    <row r="22" spans="1:9" ht="12.75" customHeight="1">
      <c r="A22" s="434">
        <v>2016</v>
      </c>
      <c r="B22" s="428" t="s">
        <v>413</v>
      </c>
      <c r="C22" s="428" t="s">
        <v>404</v>
      </c>
      <c r="D22" s="416">
        <f t="shared" si="2"/>
        <v>122</v>
      </c>
      <c r="E22" s="417">
        <v>750</v>
      </c>
      <c r="F22" s="455">
        <f t="shared" si="0"/>
        <v>91500</v>
      </c>
      <c r="G22" s="427">
        <f t="shared" si="1"/>
        <v>72047.24409448818</v>
      </c>
      <c r="I22" s="447"/>
    </row>
    <row r="23" spans="1:9" ht="12.75" customHeight="1">
      <c r="A23" s="434">
        <v>2016</v>
      </c>
      <c r="B23" s="428" t="s">
        <v>412</v>
      </c>
      <c r="C23" s="428" t="s">
        <v>403</v>
      </c>
      <c r="D23" s="416">
        <f t="shared" si="2"/>
        <v>2291</v>
      </c>
      <c r="E23" s="417">
        <v>740</v>
      </c>
      <c r="F23" s="455">
        <f t="shared" si="0"/>
        <v>1695340</v>
      </c>
      <c r="G23" s="427">
        <f t="shared" si="1"/>
        <v>1334913.3858267716</v>
      </c>
      <c r="I23" s="447"/>
    </row>
    <row r="24" spans="1:9" ht="12.75" customHeight="1">
      <c r="A24" s="434">
        <v>2016</v>
      </c>
      <c r="B24" s="428" t="s">
        <v>412</v>
      </c>
      <c r="C24" s="428" t="s">
        <v>404</v>
      </c>
      <c r="D24" s="416">
        <f t="shared" si="2"/>
        <v>757</v>
      </c>
      <c r="E24" s="417">
        <v>740</v>
      </c>
      <c r="F24" s="455">
        <f t="shared" si="0"/>
        <v>560180</v>
      </c>
      <c r="G24" s="427">
        <f t="shared" si="1"/>
        <v>441086.6141732283</v>
      </c>
      <c r="I24" s="447"/>
    </row>
    <row r="25" spans="1:9" ht="12.75" customHeight="1">
      <c r="A25" s="434">
        <v>2016</v>
      </c>
      <c r="B25" s="428" t="s">
        <v>413</v>
      </c>
      <c r="C25" s="428" t="s">
        <v>403</v>
      </c>
      <c r="D25" s="416">
        <f t="shared" si="2"/>
        <v>2810</v>
      </c>
      <c r="E25" s="417">
        <v>440</v>
      </c>
      <c r="F25" s="455">
        <f t="shared" si="0"/>
        <v>1236400</v>
      </c>
      <c r="G25" s="427">
        <f t="shared" si="1"/>
        <v>973543.3070866142</v>
      </c>
      <c r="I25" s="447"/>
    </row>
    <row r="26" spans="1:9" ht="12.75" customHeight="1">
      <c r="A26" s="434">
        <v>2016</v>
      </c>
      <c r="B26" s="428" t="s">
        <v>413</v>
      </c>
      <c r="C26" s="428" t="s">
        <v>404</v>
      </c>
      <c r="D26" s="416">
        <f t="shared" si="2"/>
        <v>1609</v>
      </c>
      <c r="E26" s="417">
        <v>440</v>
      </c>
      <c r="F26" s="455">
        <f t="shared" si="0"/>
        <v>707960</v>
      </c>
      <c r="G26" s="427">
        <f t="shared" si="1"/>
        <v>557448.8188976378</v>
      </c>
      <c r="I26" s="447"/>
    </row>
    <row r="27" spans="1:9" ht="12.75" customHeight="1">
      <c r="A27" s="434">
        <v>2016</v>
      </c>
      <c r="B27" s="428" t="s">
        <v>414</v>
      </c>
      <c r="C27" s="428" t="s">
        <v>403</v>
      </c>
      <c r="D27" s="416">
        <f aca="true" t="shared" si="3" ref="D27:D35">D198+D369+D540+D718+D898+D1072+D1243+D1414+D1585+D1756+D1927+D2098</f>
        <v>86</v>
      </c>
      <c r="E27" s="417">
        <v>750</v>
      </c>
      <c r="F27" s="455">
        <f t="shared" si="0"/>
        <v>64500</v>
      </c>
      <c r="G27" s="427">
        <f t="shared" si="1"/>
        <v>50787.40157480315</v>
      </c>
      <c r="I27" s="442"/>
    </row>
    <row r="28" spans="1:7" ht="12.75" customHeight="1">
      <c r="A28" s="434">
        <v>2016</v>
      </c>
      <c r="B28" s="428" t="s">
        <v>414</v>
      </c>
      <c r="C28" s="428" t="s">
        <v>403</v>
      </c>
      <c r="D28" s="416">
        <f t="shared" si="3"/>
        <v>72</v>
      </c>
      <c r="E28" s="417">
        <v>850</v>
      </c>
      <c r="F28" s="455">
        <f>D28*E28</f>
        <v>61200</v>
      </c>
      <c r="G28" s="427">
        <f>F28/1.27</f>
        <v>48188.97637795276</v>
      </c>
    </row>
    <row r="29" spans="1:7" ht="12.75" customHeight="1">
      <c r="A29" s="434">
        <v>2016</v>
      </c>
      <c r="B29" s="428" t="s">
        <v>415</v>
      </c>
      <c r="C29" s="428" t="s">
        <v>403</v>
      </c>
      <c r="D29" s="416">
        <f t="shared" si="3"/>
        <v>4534</v>
      </c>
      <c r="E29" s="417">
        <v>300</v>
      </c>
      <c r="F29" s="455">
        <f>D29*E29</f>
        <v>1360200</v>
      </c>
      <c r="G29" s="427">
        <f>F29/1.27</f>
        <v>1071023.622047244</v>
      </c>
    </row>
    <row r="30" spans="1:7" ht="12.75" customHeight="1">
      <c r="A30" s="434">
        <v>2016</v>
      </c>
      <c r="B30" s="428" t="s">
        <v>416</v>
      </c>
      <c r="C30" s="428" t="s">
        <v>403</v>
      </c>
      <c r="D30" s="416">
        <f t="shared" si="3"/>
        <v>2127</v>
      </c>
      <c r="E30" s="417">
        <v>350</v>
      </c>
      <c r="F30" s="455">
        <f>D30*E30</f>
        <v>744450</v>
      </c>
      <c r="G30" s="427">
        <f>F30/1.27</f>
        <v>586181.1023622047</v>
      </c>
    </row>
    <row r="31" spans="1:7" ht="12.75" customHeight="1">
      <c r="A31" s="434">
        <v>2016</v>
      </c>
      <c r="B31" s="428" t="s">
        <v>417</v>
      </c>
      <c r="C31" s="428" t="s">
        <v>403</v>
      </c>
      <c r="D31" s="416">
        <f t="shared" si="3"/>
        <v>1232</v>
      </c>
      <c r="E31" s="417">
        <v>400</v>
      </c>
      <c r="F31" s="455">
        <f>D31*E31</f>
        <v>492800</v>
      </c>
      <c r="G31" s="452">
        <f>F31/1.27</f>
        <v>388031.49606299214</v>
      </c>
    </row>
    <row r="32" spans="1:7" ht="12.75" customHeight="1">
      <c r="A32" s="434"/>
      <c r="B32" s="428"/>
      <c r="C32" s="428"/>
      <c r="D32" s="416">
        <f t="shared" si="3"/>
        <v>0</v>
      </c>
      <c r="E32" s="417"/>
      <c r="F32" s="455"/>
      <c r="G32" s="452"/>
    </row>
    <row r="33" spans="1:7" ht="12.75" customHeight="1">
      <c r="A33" s="495"/>
      <c r="B33" s="495" t="s">
        <v>442</v>
      </c>
      <c r="C33" s="489"/>
      <c r="D33" s="416">
        <f t="shared" si="3"/>
        <v>0</v>
      </c>
      <c r="E33" s="490"/>
      <c r="F33" s="491"/>
      <c r="G33" s="490">
        <f>SUM(G35:G52)</f>
        <v>2572818.8976377957</v>
      </c>
    </row>
    <row r="34" spans="1:10" s="432" customFormat="1" ht="12.75" customHeight="1">
      <c r="A34" s="436"/>
      <c r="B34" s="436"/>
      <c r="C34" s="443"/>
      <c r="D34" s="416">
        <f t="shared" si="3"/>
        <v>0</v>
      </c>
      <c r="E34" s="452"/>
      <c r="F34" s="458"/>
      <c r="G34" s="452"/>
      <c r="I34" s="433"/>
      <c r="J34" s="433"/>
    </row>
    <row r="35" spans="1:7" ht="12.75" customHeight="1">
      <c r="A35" s="434">
        <v>2016</v>
      </c>
      <c r="B35" s="428" t="s">
        <v>418</v>
      </c>
      <c r="C35" s="428" t="s">
        <v>403</v>
      </c>
      <c r="D35" s="416">
        <f t="shared" si="3"/>
        <v>7</v>
      </c>
      <c r="E35" s="427">
        <v>19350</v>
      </c>
      <c r="F35" s="455">
        <f aca="true" t="shared" si="4" ref="F35:F40">D35*E35</f>
        <v>135450</v>
      </c>
      <c r="G35" s="427">
        <f aca="true" t="shared" si="5" ref="G35:G40">F35/1.27</f>
        <v>106653.54330708661</v>
      </c>
    </row>
    <row r="36" spans="1:7" ht="12.75" customHeight="1">
      <c r="A36" s="434">
        <v>2016</v>
      </c>
      <c r="B36" s="428" t="s">
        <v>419</v>
      </c>
      <c r="C36" s="428" t="s">
        <v>404</v>
      </c>
      <c r="D36" s="416">
        <f>D207+D378+D549+D727+D908+D1081+D1252+D1423+D1594+D1765+D1936+D2107</f>
        <v>22</v>
      </c>
      <c r="E36" s="417">
        <v>13410</v>
      </c>
      <c r="F36" s="455">
        <f t="shared" si="4"/>
        <v>295020</v>
      </c>
      <c r="G36" s="427">
        <f t="shared" si="5"/>
        <v>232299.2125984252</v>
      </c>
    </row>
    <row r="37" spans="1:7" ht="12.75" customHeight="1">
      <c r="A37" s="434">
        <v>2016</v>
      </c>
      <c r="B37" s="428" t="s">
        <v>420</v>
      </c>
      <c r="C37" s="428" t="s">
        <v>403</v>
      </c>
      <c r="D37" s="416">
        <f>D208+D379+D550+D728+D910+D1082+D1253+D1424+D1595+D1766+D1937+D2108</f>
        <v>8</v>
      </c>
      <c r="E37" s="427">
        <v>9900</v>
      </c>
      <c r="F37" s="455">
        <f t="shared" si="4"/>
        <v>79200</v>
      </c>
      <c r="G37" s="427">
        <f t="shared" si="5"/>
        <v>62362.20472440945</v>
      </c>
    </row>
    <row r="38" spans="1:7" ht="12.75" customHeight="1">
      <c r="A38" s="434">
        <v>2016</v>
      </c>
      <c r="B38" s="428" t="s">
        <v>420</v>
      </c>
      <c r="C38" s="428" t="s">
        <v>404</v>
      </c>
      <c r="D38" s="416">
        <f>D209+D380+D551+D729+D911+D1083+D1254+D1425+D1596+D1767+D1938+D2109</f>
        <v>12</v>
      </c>
      <c r="E38" s="427">
        <v>6750</v>
      </c>
      <c r="F38" s="455">
        <f t="shared" si="4"/>
        <v>81000</v>
      </c>
      <c r="G38" s="427">
        <f t="shared" si="5"/>
        <v>63779.52755905512</v>
      </c>
    </row>
    <row r="39" spans="1:7" ht="12.75" customHeight="1">
      <c r="A39" s="434">
        <v>2016</v>
      </c>
      <c r="B39" s="428" t="s">
        <v>421</v>
      </c>
      <c r="C39" s="428" t="s">
        <v>403</v>
      </c>
      <c r="D39" s="416">
        <f>D210+D381+D552+D730+D912+D1084+D1255+D1426+D1597+D1768+D1939+D2110</f>
        <v>15</v>
      </c>
      <c r="E39" s="427">
        <v>12150</v>
      </c>
      <c r="F39" s="455">
        <f t="shared" si="4"/>
        <v>182250</v>
      </c>
      <c r="G39" s="427">
        <f t="shared" si="5"/>
        <v>143503.93700787402</v>
      </c>
    </row>
    <row r="40" spans="1:7" ht="12.75" customHeight="1">
      <c r="A40" s="434">
        <v>2016</v>
      </c>
      <c r="B40" s="428" t="s">
        <v>422</v>
      </c>
      <c r="C40" s="428" t="s">
        <v>404</v>
      </c>
      <c r="D40" s="416">
        <f>D211+D382+D553+D731+D913+D1085+D1256+D1427+D1598+D1769+D1940+D2111</f>
        <v>31</v>
      </c>
      <c r="E40" s="417">
        <v>8910</v>
      </c>
      <c r="F40" s="455">
        <f t="shared" si="4"/>
        <v>276210</v>
      </c>
      <c r="G40" s="427">
        <f t="shared" si="5"/>
        <v>217488.18897637795</v>
      </c>
    </row>
    <row r="41" spans="1:7" ht="12.75" customHeight="1">
      <c r="A41" s="434">
        <v>2016</v>
      </c>
      <c r="B41" s="435" t="s">
        <v>423</v>
      </c>
      <c r="C41" s="435" t="s">
        <v>403</v>
      </c>
      <c r="D41" s="416">
        <f aca="true" t="shared" si="6" ref="D41:D72">D212+D383+D554+D732+D915+D1086+D1257+D1428+D1599+D1770+D1941+D2112</f>
        <v>5</v>
      </c>
      <c r="E41" s="427">
        <v>15750</v>
      </c>
      <c r="F41" s="455">
        <f aca="true" t="shared" si="7" ref="F41:F46">D41*E41</f>
        <v>78750</v>
      </c>
      <c r="G41" s="427">
        <f aca="true" t="shared" si="8" ref="G41:G46">F41/1.27</f>
        <v>62007.87401574803</v>
      </c>
    </row>
    <row r="42" spans="1:7" ht="12.75" customHeight="1">
      <c r="A42" s="434">
        <v>2016</v>
      </c>
      <c r="B42" s="435" t="s">
        <v>424</v>
      </c>
      <c r="C42" s="435" t="s">
        <v>403</v>
      </c>
      <c r="D42" s="416">
        <f t="shared" si="6"/>
        <v>5</v>
      </c>
      <c r="E42" s="427">
        <v>7650</v>
      </c>
      <c r="F42" s="455">
        <f t="shared" si="7"/>
        <v>38250</v>
      </c>
      <c r="G42" s="427">
        <f t="shared" si="8"/>
        <v>30118.110236220473</v>
      </c>
    </row>
    <row r="43" spans="1:7" ht="12.75" customHeight="1">
      <c r="A43" s="434">
        <v>2016</v>
      </c>
      <c r="B43" s="435" t="s">
        <v>409</v>
      </c>
      <c r="C43" s="435" t="s">
        <v>403</v>
      </c>
      <c r="D43" s="416">
        <f t="shared" si="6"/>
        <v>5</v>
      </c>
      <c r="E43" s="427">
        <v>10350</v>
      </c>
      <c r="F43" s="455">
        <f t="shared" si="7"/>
        <v>51750</v>
      </c>
      <c r="G43" s="427">
        <f t="shared" si="8"/>
        <v>40748.03149606299</v>
      </c>
    </row>
    <row r="44" spans="1:7" ht="12.75" customHeight="1">
      <c r="A44" s="434">
        <v>2016</v>
      </c>
      <c r="B44" s="428" t="s">
        <v>425</v>
      </c>
      <c r="C44" s="428" t="s">
        <v>403</v>
      </c>
      <c r="D44" s="416">
        <f t="shared" si="6"/>
        <v>28</v>
      </c>
      <c r="E44" s="427">
        <v>13860</v>
      </c>
      <c r="F44" s="455">
        <f t="shared" si="7"/>
        <v>388080</v>
      </c>
      <c r="G44" s="427">
        <f t="shared" si="8"/>
        <v>305574.8031496063</v>
      </c>
    </row>
    <row r="45" spans="1:7" ht="12.75" customHeight="1">
      <c r="A45" s="434">
        <v>2016</v>
      </c>
      <c r="B45" s="428" t="s">
        <v>425</v>
      </c>
      <c r="C45" s="428" t="s">
        <v>404</v>
      </c>
      <c r="D45" s="416">
        <f t="shared" si="6"/>
        <v>29</v>
      </c>
      <c r="E45" s="427">
        <v>11160</v>
      </c>
      <c r="F45" s="455">
        <f t="shared" si="7"/>
        <v>323640</v>
      </c>
      <c r="G45" s="427">
        <f t="shared" si="8"/>
        <v>254834.64566929135</v>
      </c>
    </row>
    <row r="46" spans="1:7" ht="12.75" customHeight="1">
      <c r="A46" s="434">
        <v>2016</v>
      </c>
      <c r="B46" s="428" t="s">
        <v>426</v>
      </c>
      <c r="C46" s="428" t="s">
        <v>403</v>
      </c>
      <c r="D46" s="416">
        <f t="shared" si="6"/>
        <v>28</v>
      </c>
      <c r="E46" s="427">
        <v>8460</v>
      </c>
      <c r="F46" s="455">
        <f t="shared" si="7"/>
        <v>236880</v>
      </c>
      <c r="G46" s="427">
        <f t="shared" si="8"/>
        <v>186519.6850393701</v>
      </c>
    </row>
    <row r="47" spans="1:7" ht="12.75" customHeight="1">
      <c r="A47" s="434">
        <v>2016</v>
      </c>
      <c r="B47" s="428" t="s">
        <v>427</v>
      </c>
      <c r="C47" s="428" t="s">
        <v>404</v>
      </c>
      <c r="D47" s="416">
        <f t="shared" si="6"/>
        <v>25</v>
      </c>
      <c r="E47" s="427">
        <v>6600</v>
      </c>
      <c r="F47" s="455">
        <f aca="true" t="shared" si="9" ref="F47:F52">D47*E47</f>
        <v>165000</v>
      </c>
      <c r="G47" s="427">
        <f aca="true" t="shared" si="10" ref="G47:G52">F47/1.27</f>
        <v>129921.25984251968</v>
      </c>
    </row>
    <row r="48" spans="1:7" ht="12.75" customHeight="1">
      <c r="A48" s="434">
        <v>2016</v>
      </c>
      <c r="B48" s="428" t="s">
        <v>497</v>
      </c>
      <c r="C48" s="428" t="s">
        <v>404</v>
      </c>
      <c r="D48" s="416">
        <f t="shared" si="6"/>
        <v>4</v>
      </c>
      <c r="E48" s="427">
        <v>81000</v>
      </c>
      <c r="F48" s="456">
        <f t="shared" si="9"/>
        <v>324000</v>
      </c>
      <c r="G48" s="437">
        <f t="shared" si="10"/>
        <v>255118.11023622047</v>
      </c>
    </row>
    <row r="49" spans="1:7" ht="12.75" customHeight="1">
      <c r="A49" s="434">
        <v>2016</v>
      </c>
      <c r="B49" s="429" t="s">
        <v>432</v>
      </c>
      <c r="C49" s="429" t="s">
        <v>403</v>
      </c>
      <c r="D49" s="416">
        <f t="shared" si="6"/>
        <v>40</v>
      </c>
      <c r="E49" s="427">
        <v>6800</v>
      </c>
      <c r="F49" s="456">
        <f t="shared" si="9"/>
        <v>272000</v>
      </c>
      <c r="G49" s="437">
        <f t="shared" si="10"/>
        <v>214173.2283464567</v>
      </c>
    </row>
    <row r="50" spans="1:7" ht="12.75" customHeight="1">
      <c r="A50" s="434">
        <v>2016</v>
      </c>
      <c r="B50" s="429" t="s">
        <v>433</v>
      </c>
      <c r="C50" s="429" t="s">
        <v>404</v>
      </c>
      <c r="D50" s="416">
        <f t="shared" si="6"/>
        <v>20</v>
      </c>
      <c r="E50" s="427">
        <v>6100</v>
      </c>
      <c r="F50" s="456">
        <f t="shared" si="9"/>
        <v>122000</v>
      </c>
      <c r="G50" s="437">
        <f t="shared" si="10"/>
        <v>96062.99212598425</v>
      </c>
    </row>
    <row r="51" spans="1:7" ht="12.75" customHeight="1">
      <c r="A51" s="434">
        <v>2016</v>
      </c>
      <c r="B51" s="429" t="s">
        <v>434</v>
      </c>
      <c r="C51" s="429" t="s">
        <v>403</v>
      </c>
      <c r="D51" s="416">
        <f t="shared" si="6"/>
        <v>20</v>
      </c>
      <c r="E51" s="427">
        <v>5800</v>
      </c>
      <c r="F51" s="456">
        <f t="shared" si="9"/>
        <v>116000</v>
      </c>
      <c r="G51" s="437">
        <f t="shared" si="10"/>
        <v>91338.58267716535</v>
      </c>
    </row>
    <row r="52" spans="1:7" ht="12.75" customHeight="1">
      <c r="A52" s="434">
        <v>2016</v>
      </c>
      <c r="B52" s="429" t="s">
        <v>434</v>
      </c>
      <c r="C52" s="429" t="s">
        <v>404</v>
      </c>
      <c r="D52" s="416">
        <f t="shared" si="6"/>
        <v>20</v>
      </c>
      <c r="E52" s="427">
        <v>5100</v>
      </c>
      <c r="F52" s="456">
        <f t="shared" si="9"/>
        <v>102000</v>
      </c>
      <c r="G52" s="437">
        <f t="shared" si="10"/>
        <v>80314.96062992126</v>
      </c>
    </row>
    <row r="53" spans="1:7" ht="12.75" customHeight="1">
      <c r="A53" s="434"/>
      <c r="B53" s="439"/>
      <c r="C53" s="439"/>
      <c r="D53" s="416">
        <f t="shared" si="6"/>
        <v>0</v>
      </c>
      <c r="E53" s="427"/>
      <c r="F53" s="456"/>
      <c r="G53" s="439"/>
    </row>
    <row r="54" spans="1:7" ht="12.75" customHeight="1">
      <c r="A54" s="489"/>
      <c r="B54" s="489" t="s">
        <v>439</v>
      </c>
      <c r="C54" s="489"/>
      <c r="D54" s="416">
        <f t="shared" si="6"/>
        <v>0</v>
      </c>
      <c r="E54" s="490"/>
      <c r="F54" s="491"/>
      <c r="G54" s="490">
        <f>SUM(G56:G61)</f>
        <v>7451251.968503937</v>
      </c>
    </row>
    <row r="55" spans="1:7" ht="12.75" customHeight="1">
      <c r="A55" s="439"/>
      <c r="B55" s="440"/>
      <c r="C55" s="440"/>
      <c r="D55" s="416">
        <f t="shared" si="6"/>
        <v>0</v>
      </c>
      <c r="E55" s="492"/>
      <c r="F55" s="493"/>
      <c r="G55" s="494"/>
    </row>
    <row r="56" spans="1:7" ht="12.75" customHeight="1">
      <c r="A56" s="434">
        <v>2016</v>
      </c>
      <c r="B56" s="428" t="s">
        <v>439</v>
      </c>
      <c r="C56" s="428" t="s">
        <v>403</v>
      </c>
      <c r="D56" s="416">
        <f t="shared" si="6"/>
        <v>2582</v>
      </c>
      <c r="E56" s="417">
        <v>1550</v>
      </c>
      <c r="F56" s="455">
        <f aca="true" t="shared" si="11" ref="F56:F61">D56*E56</f>
        <v>4002100</v>
      </c>
      <c r="G56" s="427">
        <f aca="true" t="shared" si="12" ref="G56:G61">F56/1.27</f>
        <v>3151259.842519685</v>
      </c>
    </row>
    <row r="57" spans="1:7" ht="12.75" customHeight="1">
      <c r="A57" s="434">
        <v>2016</v>
      </c>
      <c r="B57" s="428" t="s">
        <v>439</v>
      </c>
      <c r="C57" s="428" t="s">
        <v>404</v>
      </c>
      <c r="D57" s="416">
        <f t="shared" si="6"/>
        <v>238</v>
      </c>
      <c r="E57" s="417">
        <v>1300</v>
      </c>
      <c r="F57" s="455">
        <f t="shared" si="11"/>
        <v>309400</v>
      </c>
      <c r="G57" s="427">
        <f t="shared" si="12"/>
        <v>243622.0472440945</v>
      </c>
    </row>
    <row r="58" spans="1:7" ht="12.75" customHeight="1">
      <c r="A58" s="434">
        <v>2016</v>
      </c>
      <c r="B58" s="428" t="s">
        <v>498</v>
      </c>
      <c r="C58" s="428" t="s">
        <v>403</v>
      </c>
      <c r="D58" s="416">
        <f t="shared" si="6"/>
        <v>3059</v>
      </c>
      <c r="E58" s="417">
        <v>1100</v>
      </c>
      <c r="F58" s="455">
        <f t="shared" si="11"/>
        <v>3364900</v>
      </c>
      <c r="G58" s="427">
        <f t="shared" si="12"/>
        <v>2649527.559055118</v>
      </c>
    </row>
    <row r="59" spans="1:10" ht="12.75" customHeight="1">
      <c r="A59" s="434">
        <v>2016</v>
      </c>
      <c r="B59" s="428" t="s">
        <v>498</v>
      </c>
      <c r="C59" s="428" t="s">
        <v>404</v>
      </c>
      <c r="D59" s="416">
        <f t="shared" si="6"/>
        <v>866</v>
      </c>
      <c r="E59" s="417">
        <v>900</v>
      </c>
      <c r="F59" s="455">
        <f t="shared" si="11"/>
        <v>779400</v>
      </c>
      <c r="G59" s="427">
        <f t="shared" si="12"/>
        <v>613700.7874015748</v>
      </c>
      <c r="J59" s="442"/>
    </row>
    <row r="60" spans="1:10" ht="12.75" customHeight="1">
      <c r="A60" s="434">
        <v>2016</v>
      </c>
      <c r="B60" s="428" t="s">
        <v>499</v>
      </c>
      <c r="C60" s="428" t="s">
        <v>403</v>
      </c>
      <c r="D60" s="416">
        <f t="shared" si="6"/>
        <v>324</v>
      </c>
      <c r="E60" s="417">
        <v>1190</v>
      </c>
      <c r="F60" s="455">
        <f t="shared" si="11"/>
        <v>385560</v>
      </c>
      <c r="G60" s="427">
        <f t="shared" si="12"/>
        <v>303590.55118110235</v>
      </c>
      <c r="J60" s="442"/>
    </row>
    <row r="61" spans="1:10" ht="12.75" customHeight="1">
      <c r="A61" s="434">
        <v>2016</v>
      </c>
      <c r="B61" s="428" t="s">
        <v>500</v>
      </c>
      <c r="C61" s="428" t="s">
        <v>403</v>
      </c>
      <c r="D61" s="416">
        <f t="shared" si="6"/>
        <v>787</v>
      </c>
      <c r="E61" s="417">
        <v>790</v>
      </c>
      <c r="F61" s="455">
        <f t="shared" si="11"/>
        <v>621730</v>
      </c>
      <c r="G61" s="427">
        <f t="shared" si="12"/>
        <v>489551.18110236217</v>
      </c>
      <c r="J61" s="442"/>
    </row>
    <row r="62" spans="1:10" ht="12.75" customHeight="1">
      <c r="A62" s="434"/>
      <c r="B62" s="428"/>
      <c r="C62" s="428"/>
      <c r="D62" s="416">
        <f t="shared" si="6"/>
        <v>0</v>
      </c>
      <c r="E62" s="417"/>
      <c r="F62" s="455"/>
      <c r="G62" s="427"/>
      <c r="J62" s="442"/>
    </row>
    <row r="63" spans="1:10" ht="12.75" customHeight="1">
      <c r="A63" s="489"/>
      <c r="B63" s="489" t="s">
        <v>440</v>
      </c>
      <c r="C63" s="489"/>
      <c r="D63" s="416">
        <f t="shared" si="6"/>
        <v>0</v>
      </c>
      <c r="E63" s="490"/>
      <c r="F63" s="491"/>
      <c r="G63" s="490">
        <f>SUM(G65:G72)</f>
        <v>398897.63779527554</v>
      </c>
      <c r="J63" s="442"/>
    </row>
    <row r="64" spans="1:10" s="432" customFormat="1" ht="12.75" customHeight="1">
      <c r="A64" s="443"/>
      <c r="B64" s="443"/>
      <c r="C64" s="443"/>
      <c r="D64" s="416">
        <f t="shared" si="6"/>
        <v>0</v>
      </c>
      <c r="E64" s="452"/>
      <c r="F64" s="458"/>
      <c r="G64" s="452"/>
      <c r="I64" s="433"/>
      <c r="J64" s="433"/>
    </row>
    <row r="65" spans="1:10" s="432" customFormat="1" ht="12.75" customHeight="1">
      <c r="A65" s="434">
        <v>2016</v>
      </c>
      <c r="B65" s="428" t="s">
        <v>501</v>
      </c>
      <c r="C65" s="428" t="s">
        <v>452</v>
      </c>
      <c r="D65" s="416">
        <f t="shared" si="6"/>
        <v>2</v>
      </c>
      <c r="E65" s="452">
        <v>14000</v>
      </c>
      <c r="F65" s="455">
        <f aca="true" t="shared" si="13" ref="F65:F72">D65*E65</f>
        <v>28000</v>
      </c>
      <c r="G65" s="427">
        <f aca="true" t="shared" si="14" ref="G65:G72">F65/1.27</f>
        <v>22047.24409448819</v>
      </c>
      <c r="I65" s="433"/>
      <c r="J65" s="433"/>
    </row>
    <row r="66" spans="1:10" s="432" customFormat="1" ht="12.75" customHeight="1">
      <c r="A66" s="434">
        <v>2016</v>
      </c>
      <c r="B66" s="428" t="s">
        <v>501</v>
      </c>
      <c r="C66" s="428" t="s">
        <v>404</v>
      </c>
      <c r="D66" s="416">
        <f t="shared" si="6"/>
        <v>3</v>
      </c>
      <c r="E66" s="452">
        <v>11700</v>
      </c>
      <c r="F66" s="455">
        <f t="shared" si="13"/>
        <v>35100</v>
      </c>
      <c r="G66" s="427">
        <f t="shared" si="14"/>
        <v>27637.79527559055</v>
      </c>
      <c r="I66" s="433"/>
      <c r="J66" s="433"/>
    </row>
    <row r="67" spans="1:7" ht="12.75" customHeight="1">
      <c r="A67" s="434">
        <v>2016</v>
      </c>
      <c r="B67" s="428" t="s">
        <v>505</v>
      </c>
      <c r="C67" s="428" t="s">
        <v>452</v>
      </c>
      <c r="D67" s="416">
        <f t="shared" si="6"/>
        <v>2</v>
      </c>
      <c r="E67" s="417">
        <v>9900</v>
      </c>
      <c r="F67" s="455">
        <f t="shared" si="13"/>
        <v>19800</v>
      </c>
      <c r="G67" s="427">
        <f t="shared" si="14"/>
        <v>15590.551181102363</v>
      </c>
    </row>
    <row r="68" spans="1:7" ht="12.75" customHeight="1">
      <c r="A68" s="434">
        <v>2016</v>
      </c>
      <c r="B68" s="428" t="s">
        <v>505</v>
      </c>
      <c r="C68" s="428" t="s">
        <v>404</v>
      </c>
      <c r="D68" s="416">
        <f t="shared" si="6"/>
        <v>31</v>
      </c>
      <c r="E68" s="417">
        <v>8100</v>
      </c>
      <c r="F68" s="455">
        <f t="shared" si="13"/>
        <v>251100</v>
      </c>
      <c r="G68" s="427">
        <f t="shared" si="14"/>
        <v>197716.53543307085</v>
      </c>
    </row>
    <row r="69" spans="1:7" ht="12.75" customHeight="1">
      <c r="A69" s="434">
        <v>2016</v>
      </c>
      <c r="B69" s="428" t="s">
        <v>502</v>
      </c>
      <c r="C69" s="428" t="s">
        <v>452</v>
      </c>
      <c r="D69" s="416">
        <f t="shared" si="6"/>
        <v>9</v>
      </c>
      <c r="E69" s="427">
        <v>7300</v>
      </c>
      <c r="F69" s="455">
        <f t="shared" si="13"/>
        <v>65700</v>
      </c>
      <c r="G69" s="427">
        <f t="shared" si="14"/>
        <v>51732.28346456693</v>
      </c>
    </row>
    <row r="70" spans="1:7" ht="12.75" customHeight="1">
      <c r="A70" s="434">
        <v>2016</v>
      </c>
      <c r="B70" s="428" t="s">
        <v>502</v>
      </c>
      <c r="C70" s="428" t="s">
        <v>404</v>
      </c>
      <c r="D70" s="416">
        <f t="shared" si="6"/>
        <v>1</v>
      </c>
      <c r="E70" s="427">
        <v>6200</v>
      </c>
      <c r="F70" s="455">
        <f t="shared" si="13"/>
        <v>6200</v>
      </c>
      <c r="G70" s="427">
        <f t="shared" si="14"/>
        <v>4881.889763779527</v>
      </c>
    </row>
    <row r="71" spans="1:7" ht="12.75" customHeight="1">
      <c r="A71" s="434">
        <v>2016</v>
      </c>
      <c r="B71" s="428" t="s">
        <v>503</v>
      </c>
      <c r="C71" s="428" t="s">
        <v>452</v>
      </c>
      <c r="D71" s="416">
        <f t="shared" si="6"/>
        <v>2</v>
      </c>
      <c r="E71" s="417">
        <v>5200</v>
      </c>
      <c r="F71" s="455">
        <f t="shared" si="13"/>
        <v>10400</v>
      </c>
      <c r="G71" s="427">
        <f t="shared" si="14"/>
        <v>8188.976377952756</v>
      </c>
    </row>
    <row r="72" spans="1:7" ht="12.75" customHeight="1">
      <c r="A72" s="434">
        <v>2016</v>
      </c>
      <c r="B72" s="428" t="s">
        <v>503</v>
      </c>
      <c r="C72" s="428" t="s">
        <v>404</v>
      </c>
      <c r="D72" s="416">
        <f t="shared" si="6"/>
        <v>21</v>
      </c>
      <c r="E72" s="417">
        <v>4300</v>
      </c>
      <c r="F72" s="455">
        <f t="shared" si="13"/>
        <v>90300</v>
      </c>
      <c r="G72" s="427">
        <f t="shared" si="14"/>
        <v>71102.36220472441</v>
      </c>
    </row>
    <row r="73" spans="1:7" ht="12.75" customHeight="1">
      <c r="A73" s="434"/>
      <c r="B73" s="439"/>
      <c r="C73" s="439"/>
      <c r="D73" s="416">
        <f aca="true" t="shared" si="15" ref="D73:D104">D244+D415+D586+D764+D947+D1118+D1289+D1460+D1631+D1802+D1973+D2144</f>
        <v>0</v>
      </c>
      <c r="E73" s="427"/>
      <c r="F73" s="456"/>
      <c r="G73" s="439"/>
    </row>
    <row r="74" spans="1:7" ht="12.75" customHeight="1">
      <c r="A74" s="489"/>
      <c r="B74" s="489" t="s">
        <v>428</v>
      </c>
      <c r="C74" s="489"/>
      <c r="D74" s="416">
        <f t="shared" si="15"/>
        <v>0</v>
      </c>
      <c r="E74" s="490"/>
      <c r="F74" s="491"/>
      <c r="G74" s="490">
        <f>SUM(G76:G123)</f>
        <v>2177937.0078740157</v>
      </c>
    </row>
    <row r="75" spans="1:7" ht="12.75" customHeight="1">
      <c r="A75" s="439"/>
      <c r="B75" s="440"/>
      <c r="C75" s="440"/>
      <c r="D75" s="416">
        <f t="shared" si="15"/>
        <v>0</v>
      </c>
      <c r="E75" s="492"/>
      <c r="F75" s="493"/>
      <c r="G75" s="494"/>
    </row>
    <row r="76" spans="1:7" ht="12.75" customHeight="1">
      <c r="A76" s="434">
        <v>2016</v>
      </c>
      <c r="B76" s="428" t="s">
        <v>504</v>
      </c>
      <c r="C76" s="428" t="s">
        <v>403</v>
      </c>
      <c r="D76" s="416">
        <f t="shared" si="15"/>
        <v>224</v>
      </c>
      <c r="E76" s="452">
        <v>650</v>
      </c>
      <c r="F76" s="455">
        <f>D76*E76</f>
        <v>145600</v>
      </c>
      <c r="G76" s="427">
        <f>F76/1.27</f>
        <v>114645.66929133858</v>
      </c>
    </row>
    <row r="77" spans="1:7" ht="12.75" customHeight="1">
      <c r="A77" s="434">
        <v>2016</v>
      </c>
      <c r="B77" s="428" t="s">
        <v>471</v>
      </c>
      <c r="C77" s="428" t="s">
        <v>403</v>
      </c>
      <c r="D77" s="416">
        <f t="shared" si="15"/>
        <v>1</v>
      </c>
      <c r="E77" s="452">
        <v>1000</v>
      </c>
      <c r="F77" s="455">
        <f aca="true" t="shared" si="16" ref="F77:F123">D77*E77</f>
        <v>1000</v>
      </c>
      <c r="G77" s="427">
        <f aca="true" t="shared" si="17" ref="G77:G123">F77/1.27</f>
        <v>787.4015748031496</v>
      </c>
    </row>
    <row r="78" spans="1:7" ht="12.75" customHeight="1">
      <c r="A78" s="434">
        <v>2016</v>
      </c>
      <c r="B78" s="428" t="s">
        <v>473</v>
      </c>
      <c r="C78" s="428" t="s">
        <v>403</v>
      </c>
      <c r="D78" s="416">
        <f t="shared" si="15"/>
        <v>6</v>
      </c>
      <c r="E78" s="452">
        <v>400</v>
      </c>
      <c r="F78" s="455">
        <f t="shared" si="16"/>
        <v>2400</v>
      </c>
      <c r="G78" s="427">
        <f t="shared" si="17"/>
        <v>1889.763779527559</v>
      </c>
    </row>
    <row r="79" spans="1:7" ht="12.75" customHeight="1">
      <c r="A79" s="434">
        <v>2016</v>
      </c>
      <c r="B79" s="428" t="s">
        <v>474</v>
      </c>
      <c r="C79" s="428" t="s">
        <v>403</v>
      </c>
      <c r="D79" s="416">
        <f t="shared" si="15"/>
        <v>2</v>
      </c>
      <c r="E79" s="452">
        <v>700</v>
      </c>
      <c r="F79" s="455">
        <f t="shared" si="16"/>
        <v>1400</v>
      </c>
      <c r="G79" s="427">
        <f t="shared" si="17"/>
        <v>1102.3622047244094</v>
      </c>
    </row>
    <row r="80" spans="1:7" ht="12.75" customHeight="1">
      <c r="A80" s="434">
        <v>2016</v>
      </c>
      <c r="B80" s="428" t="s">
        <v>468</v>
      </c>
      <c r="C80" s="428" t="s">
        <v>403</v>
      </c>
      <c r="D80" s="416">
        <f t="shared" si="15"/>
        <v>50</v>
      </c>
      <c r="E80" s="452">
        <v>4800</v>
      </c>
      <c r="F80" s="455">
        <f t="shared" si="16"/>
        <v>240000</v>
      </c>
      <c r="G80" s="427">
        <f t="shared" si="17"/>
        <v>188976.3779527559</v>
      </c>
    </row>
    <row r="81" spans="1:7" ht="12.75" customHeight="1">
      <c r="A81" s="434">
        <v>2016</v>
      </c>
      <c r="B81" s="428" t="s">
        <v>469</v>
      </c>
      <c r="C81" s="428" t="s">
        <v>403</v>
      </c>
      <c r="D81" s="416">
        <f t="shared" si="15"/>
        <v>76</v>
      </c>
      <c r="E81" s="452">
        <v>6000</v>
      </c>
      <c r="F81" s="455">
        <f t="shared" si="16"/>
        <v>456000</v>
      </c>
      <c r="G81" s="427">
        <f t="shared" si="17"/>
        <v>359055.1181102362</v>
      </c>
    </row>
    <row r="82" spans="1:7" ht="12.75" customHeight="1">
      <c r="A82" s="434">
        <v>2016</v>
      </c>
      <c r="B82" s="428" t="s">
        <v>470</v>
      </c>
      <c r="C82" s="428" t="s">
        <v>403</v>
      </c>
      <c r="D82" s="416">
        <f t="shared" si="15"/>
        <v>72</v>
      </c>
      <c r="E82" s="452">
        <v>7200</v>
      </c>
      <c r="F82" s="455">
        <f t="shared" si="16"/>
        <v>518400</v>
      </c>
      <c r="G82" s="427">
        <f t="shared" si="17"/>
        <v>408188.9763779527</v>
      </c>
    </row>
    <row r="83" spans="1:7" ht="12.75" customHeight="1">
      <c r="A83" s="434">
        <v>2016</v>
      </c>
      <c r="B83" s="428" t="s">
        <v>506</v>
      </c>
      <c r="C83" s="428" t="s">
        <v>403</v>
      </c>
      <c r="D83" s="416">
        <f t="shared" si="15"/>
        <v>1</v>
      </c>
      <c r="E83" s="452">
        <v>4500</v>
      </c>
      <c r="F83" s="455">
        <f t="shared" si="16"/>
        <v>4500</v>
      </c>
      <c r="G83" s="427">
        <f t="shared" si="17"/>
        <v>3543.3070866141734</v>
      </c>
    </row>
    <row r="84" spans="1:7" ht="12.75" customHeight="1">
      <c r="A84" s="434">
        <v>2016</v>
      </c>
      <c r="B84" s="428" t="s">
        <v>507</v>
      </c>
      <c r="C84" s="428" t="s">
        <v>403</v>
      </c>
      <c r="D84" s="416">
        <f t="shared" si="15"/>
        <v>0</v>
      </c>
      <c r="E84" s="452">
        <v>9000</v>
      </c>
      <c r="F84" s="455">
        <f t="shared" si="16"/>
        <v>0</v>
      </c>
      <c r="G84" s="427">
        <f t="shared" si="17"/>
        <v>0</v>
      </c>
    </row>
    <row r="85" spans="1:7" ht="12.75" customHeight="1">
      <c r="A85" s="434">
        <v>2016</v>
      </c>
      <c r="B85" s="428" t="s">
        <v>472</v>
      </c>
      <c r="C85" s="428" t="s">
        <v>403</v>
      </c>
      <c r="D85" s="416">
        <f t="shared" si="15"/>
        <v>123</v>
      </c>
      <c r="E85" s="452">
        <v>4200</v>
      </c>
      <c r="F85" s="455">
        <f t="shared" si="16"/>
        <v>516600</v>
      </c>
      <c r="G85" s="427">
        <f t="shared" si="17"/>
        <v>406771.6535433071</v>
      </c>
    </row>
    <row r="86" spans="1:7" ht="12.75" customHeight="1">
      <c r="A86" s="434">
        <v>2016</v>
      </c>
      <c r="B86" s="428" t="s">
        <v>467</v>
      </c>
      <c r="C86" s="428" t="s">
        <v>403</v>
      </c>
      <c r="D86" s="416">
        <f t="shared" si="15"/>
        <v>11</v>
      </c>
      <c r="E86" s="452">
        <v>3700</v>
      </c>
      <c r="F86" s="455">
        <f t="shared" si="16"/>
        <v>40700</v>
      </c>
      <c r="G86" s="427">
        <f t="shared" si="17"/>
        <v>32047.24409448819</v>
      </c>
    </row>
    <row r="87" spans="1:7" ht="12.75" customHeight="1">
      <c r="A87" s="434">
        <v>2016</v>
      </c>
      <c r="B87" s="428" t="s">
        <v>466</v>
      </c>
      <c r="C87" s="428" t="s">
        <v>403</v>
      </c>
      <c r="D87" s="416">
        <f t="shared" si="15"/>
        <v>3</v>
      </c>
      <c r="E87" s="452">
        <v>3000</v>
      </c>
      <c r="F87" s="455">
        <f t="shared" si="16"/>
        <v>9000</v>
      </c>
      <c r="G87" s="427">
        <f t="shared" si="17"/>
        <v>7086.614173228347</v>
      </c>
    </row>
    <row r="88" spans="1:7" ht="12.75" customHeight="1">
      <c r="A88" s="434">
        <v>2016</v>
      </c>
      <c r="B88" s="428" t="s">
        <v>508</v>
      </c>
      <c r="C88" s="428" t="s">
        <v>403</v>
      </c>
      <c r="D88" s="416">
        <f t="shared" si="15"/>
        <v>0</v>
      </c>
      <c r="E88" s="452">
        <v>3300</v>
      </c>
      <c r="F88" s="455">
        <f t="shared" si="16"/>
        <v>0</v>
      </c>
      <c r="G88" s="427">
        <f t="shared" si="17"/>
        <v>0</v>
      </c>
    </row>
    <row r="89" spans="1:7" ht="12.75" customHeight="1">
      <c r="A89" s="434">
        <v>2016</v>
      </c>
      <c r="B89" s="428" t="s">
        <v>465</v>
      </c>
      <c r="C89" s="428" t="s">
        <v>403</v>
      </c>
      <c r="D89" s="416">
        <f t="shared" si="15"/>
        <v>1</v>
      </c>
      <c r="E89" s="452">
        <v>5500</v>
      </c>
      <c r="F89" s="455">
        <f t="shared" si="16"/>
        <v>5500</v>
      </c>
      <c r="G89" s="427">
        <f t="shared" si="17"/>
        <v>4330.708661417323</v>
      </c>
    </row>
    <row r="90" spans="1:7" ht="12.75" customHeight="1">
      <c r="A90" s="434">
        <v>2016</v>
      </c>
      <c r="B90" s="428" t="s">
        <v>509</v>
      </c>
      <c r="C90" s="428" t="s">
        <v>403</v>
      </c>
      <c r="D90" s="416">
        <f t="shared" si="15"/>
        <v>1</v>
      </c>
      <c r="E90" s="452">
        <v>4400</v>
      </c>
      <c r="F90" s="455">
        <f t="shared" si="16"/>
        <v>4400</v>
      </c>
      <c r="G90" s="427">
        <f t="shared" si="17"/>
        <v>3464.566929133858</v>
      </c>
    </row>
    <row r="91" spans="1:7" ht="12.75" customHeight="1">
      <c r="A91" s="434">
        <v>2016</v>
      </c>
      <c r="B91" s="428" t="s">
        <v>510</v>
      </c>
      <c r="C91" s="428" t="s">
        <v>403</v>
      </c>
      <c r="D91" s="416">
        <f t="shared" si="15"/>
        <v>55</v>
      </c>
      <c r="E91" s="452">
        <v>4000</v>
      </c>
      <c r="F91" s="455">
        <f t="shared" si="16"/>
        <v>220000</v>
      </c>
      <c r="G91" s="427">
        <f t="shared" si="17"/>
        <v>173228.3464566929</v>
      </c>
    </row>
    <row r="92" spans="1:7" ht="12.75" customHeight="1">
      <c r="A92" s="434">
        <v>2016</v>
      </c>
      <c r="B92" s="428" t="s">
        <v>511</v>
      </c>
      <c r="C92" s="428" t="s">
        <v>403</v>
      </c>
      <c r="D92" s="416">
        <f t="shared" si="15"/>
        <v>1</v>
      </c>
      <c r="E92" s="452">
        <v>4000</v>
      </c>
      <c r="F92" s="455">
        <f t="shared" si="16"/>
        <v>4000</v>
      </c>
      <c r="G92" s="427">
        <f t="shared" si="17"/>
        <v>3149.6062992125985</v>
      </c>
    </row>
    <row r="93" spans="1:7" ht="12.75" customHeight="1">
      <c r="A93" s="434">
        <v>2016</v>
      </c>
      <c r="B93" s="428" t="s">
        <v>512</v>
      </c>
      <c r="C93" s="428" t="s">
        <v>403</v>
      </c>
      <c r="D93" s="416">
        <f t="shared" si="15"/>
        <v>55</v>
      </c>
      <c r="E93" s="452">
        <v>4000</v>
      </c>
      <c r="F93" s="455">
        <f t="shared" si="16"/>
        <v>220000</v>
      </c>
      <c r="G93" s="427">
        <f t="shared" si="17"/>
        <v>173228.3464566929</v>
      </c>
    </row>
    <row r="94" spans="1:7" ht="12.75" customHeight="1">
      <c r="A94" s="434">
        <v>2016</v>
      </c>
      <c r="B94" s="428" t="s">
        <v>513</v>
      </c>
      <c r="C94" s="428" t="s">
        <v>403</v>
      </c>
      <c r="D94" s="416">
        <f t="shared" si="15"/>
        <v>64</v>
      </c>
      <c r="E94" s="452">
        <v>4400</v>
      </c>
      <c r="F94" s="455">
        <f t="shared" si="16"/>
        <v>281600</v>
      </c>
      <c r="G94" s="427">
        <f t="shared" si="17"/>
        <v>221732.28346456692</v>
      </c>
    </row>
    <row r="95" spans="1:7" ht="12.75" customHeight="1">
      <c r="A95" s="434">
        <v>2016</v>
      </c>
      <c r="B95" s="428" t="s">
        <v>515</v>
      </c>
      <c r="C95" s="428" t="s">
        <v>403</v>
      </c>
      <c r="D95" s="416">
        <f t="shared" si="15"/>
        <v>0</v>
      </c>
      <c r="E95" s="452">
        <v>4900</v>
      </c>
      <c r="F95" s="455">
        <f t="shared" si="16"/>
        <v>0</v>
      </c>
      <c r="G95" s="427">
        <f t="shared" si="17"/>
        <v>0</v>
      </c>
    </row>
    <row r="96" spans="1:7" ht="12.75" customHeight="1">
      <c r="A96" s="434">
        <v>2016</v>
      </c>
      <c r="B96" s="428" t="s">
        <v>514</v>
      </c>
      <c r="C96" s="428" t="s">
        <v>403</v>
      </c>
      <c r="D96" s="416">
        <f t="shared" si="15"/>
        <v>0</v>
      </c>
      <c r="E96" s="452">
        <v>4400</v>
      </c>
      <c r="F96" s="455">
        <f t="shared" si="16"/>
        <v>0</v>
      </c>
      <c r="G96" s="427">
        <f t="shared" si="17"/>
        <v>0</v>
      </c>
    </row>
    <row r="97" spans="1:7" ht="12.75" customHeight="1">
      <c r="A97" s="434">
        <v>2016</v>
      </c>
      <c r="B97" s="428" t="s">
        <v>464</v>
      </c>
      <c r="C97" s="428" t="s">
        <v>403</v>
      </c>
      <c r="D97" s="416">
        <f t="shared" si="15"/>
        <v>0</v>
      </c>
      <c r="E97" s="452">
        <v>4900</v>
      </c>
      <c r="F97" s="455">
        <f t="shared" si="16"/>
        <v>0</v>
      </c>
      <c r="G97" s="427">
        <f t="shared" si="17"/>
        <v>0</v>
      </c>
    </row>
    <row r="98" spans="1:7" ht="12.75" customHeight="1">
      <c r="A98" s="434">
        <v>2016</v>
      </c>
      <c r="B98" s="428" t="s">
        <v>463</v>
      </c>
      <c r="C98" s="428" t="s">
        <v>403</v>
      </c>
      <c r="D98" s="416">
        <f t="shared" si="15"/>
        <v>0</v>
      </c>
      <c r="E98" s="452">
        <v>5500</v>
      </c>
      <c r="F98" s="455">
        <f t="shared" si="16"/>
        <v>0</v>
      </c>
      <c r="G98" s="427">
        <f t="shared" si="17"/>
        <v>0</v>
      </c>
    </row>
    <row r="99" spans="1:7" ht="12.75" customHeight="1">
      <c r="A99" s="434">
        <v>2016</v>
      </c>
      <c r="B99" s="428" t="s">
        <v>462</v>
      </c>
      <c r="C99" s="428" t="s">
        <v>403</v>
      </c>
      <c r="D99" s="416">
        <f t="shared" si="15"/>
        <v>5</v>
      </c>
      <c r="E99" s="452">
        <v>6900</v>
      </c>
      <c r="F99" s="455">
        <f t="shared" si="16"/>
        <v>34500</v>
      </c>
      <c r="G99" s="427">
        <f t="shared" si="17"/>
        <v>27165.354330708662</v>
      </c>
    </row>
    <row r="100" spans="1:7" ht="12.75" customHeight="1">
      <c r="A100" s="434">
        <v>2016</v>
      </c>
      <c r="B100" s="428" t="s">
        <v>516</v>
      </c>
      <c r="C100" s="428" t="s">
        <v>403</v>
      </c>
      <c r="D100" s="416">
        <f t="shared" si="15"/>
        <v>6</v>
      </c>
      <c r="E100" s="452">
        <v>3200</v>
      </c>
      <c r="F100" s="455">
        <f t="shared" si="16"/>
        <v>19200</v>
      </c>
      <c r="G100" s="427">
        <f t="shared" si="17"/>
        <v>15118.110236220473</v>
      </c>
    </row>
    <row r="101" spans="1:7" ht="12.75" customHeight="1">
      <c r="A101" s="434">
        <v>2016</v>
      </c>
      <c r="B101" s="428" t="s">
        <v>517</v>
      </c>
      <c r="C101" s="428" t="s">
        <v>403</v>
      </c>
      <c r="D101" s="416">
        <f t="shared" si="15"/>
        <v>0</v>
      </c>
      <c r="E101" s="452">
        <v>1400</v>
      </c>
      <c r="F101" s="455">
        <f t="shared" si="16"/>
        <v>0</v>
      </c>
      <c r="G101" s="427">
        <f t="shared" si="17"/>
        <v>0</v>
      </c>
    </row>
    <row r="102" spans="1:7" ht="12.75" customHeight="1">
      <c r="A102" s="434">
        <v>2016</v>
      </c>
      <c r="B102" s="428" t="s">
        <v>518</v>
      </c>
      <c r="C102" s="428" t="s">
        <v>403</v>
      </c>
      <c r="D102" s="416">
        <f t="shared" si="15"/>
        <v>0</v>
      </c>
      <c r="E102" s="452">
        <v>2700</v>
      </c>
      <c r="F102" s="455">
        <f t="shared" si="16"/>
        <v>0</v>
      </c>
      <c r="G102" s="427">
        <f t="shared" si="17"/>
        <v>0</v>
      </c>
    </row>
    <row r="103" spans="1:7" ht="12.75" customHeight="1">
      <c r="A103" s="434">
        <v>2016</v>
      </c>
      <c r="B103" s="428" t="s">
        <v>519</v>
      </c>
      <c r="C103" s="428" t="s">
        <v>403</v>
      </c>
      <c r="D103" s="416">
        <f t="shared" si="15"/>
        <v>0</v>
      </c>
      <c r="E103" s="452">
        <v>2300</v>
      </c>
      <c r="F103" s="455">
        <f t="shared" si="16"/>
        <v>0</v>
      </c>
      <c r="G103" s="427">
        <f t="shared" si="17"/>
        <v>0</v>
      </c>
    </row>
    <row r="104" spans="1:7" ht="12.75" customHeight="1">
      <c r="A104" s="434">
        <v>2016</v>
      </c>
      <c r="B104" s="428" t="s">
        <v>520</v>
      </c>
      <c r="C104" s="428" t="s">
        <v>403</v>
      </c>
      <c r="D104" s="416">
        <f t="shared" si="15"/>
        <v>0</v>
      </c>
      <c r="E104" s="452">
        <v>3200</v>
      </c>
      <c r="F104" s="455">
        <f t="shared" si="16"/>
        <v>0</v>
      </c>
      <c r="G104" s="427">
        <f t="shared" si="17"/>
        <v>0</v>
      </c>
    </row>
    <row r="105" spans="1:7" ht="12.75" customHeight="1">
      <c r="A105" s="434">
        <v>2016</v>
      </c>
      <c r="B105" s="428" t="s">
        <v>521</v>
      </c>
      <c r="C105" s="428" t="s">
        <v>403</v>
      </c>
      <c r="D105" s="416">
        <f aca="true" t="shared" si="18" ref="D105:D136">D276+D447+D618+D796+D979+D1150+D1321+D1492+D1663+D1834+D2005+D2176</f>
        <v>1</v>
      </c>
      <c r="E105" s="452">
        <v>3200</v>
      </c>
      <c r="F105" s="455">
        <f t="shared" si="16"/>
        <v>3200</v>
      </c>
      <c r="G105" s="427">
        <f t="shared" si="17"/>
        <v>2519.685039370079</v>
      </c>
    </row>
    <row r="106" spans="1:7" ht="12.75" customHeight="1">
      <c r="A106" s="434">
        <v>2016</v>
      </c>
      <c r="B106" s="428" t="s">
        <v>461</v>
      </c>
      <c r="C106" s="428" t="s">
        <v>403</v>
      </c>
      <c r="D106" s="416">
        <f t="shared" si="18"/>
        <v>0</v>
      </c>
      <c r="E106" s="452">
        <v>7900</v>
      </c>
      <c r="F106" s="455">
        <f t="shared" si="16"/>
        <v>0</v>
      </c>
      <c r="G106" s="427">
        <f t="shared" si="17"/>
        <v>0</v>
      </c>
    </row>
    <row r="107" spans="1:7" ht="12.75" customHeight="1">
      <c r="A107" s="434">
        <v>2016</v>
      </c>
      <c r="B107" s="428" t="s">
        <v>460</v>
      </c>
      <c r="C107" s="428" t="s">
        <v>403</v>
      </c>
      <c r="D107" s="416">
        <f t="shared" si="18"/>
        <v>0</v>
      </c>
      <c r="E107" s="452">
        <v>4500</v>
      </c>
      <c r="F107" s="455">
        <f t="shared" si="16"/>
        <v>0</v>
      </c>
      <c r="G107" s="427">
        <f t="shared" si="17"/>
        <v>0</v>
      </c>
    </row>
    <row r="108" spans="1:7" ht="12.75" customHeight="1">
      <c r="A108" s="434">
        <v>2016</v>
      </c>
      <c r="B108" s="428" t="s">
        <v>459</v>
      </c>
      <c r="C108" s="428" t="s">
        <v>403</v>
      </c>
      <c r="D108" s="416">
        <f t="shared" si="18"/>
        <v>0</v>
      </c>
      <c r="E108" s="452">
        <v>5500</v>
      </c>
      <c r="F108" s="455">
        <f t="shared" si="16"/>
        <v>0</v>
      </c>
      <c r="G108" s="427">
        <f t="shared" si="17"/>
        <v>0</v>
      </c>
    </row>
    <row r="109" spans="1:11" ht="12.75" customHeight="1">
      <c r="A109" s="434">
        <v>2016</v>
      </c>
      <c r="B109" s="428" t="s">
        <v>480</v>
      </c>
      <c r="C109" s="428" t="s">
        <v>403</v>
      </c>
      <c r="D109" s="416">
        <f t="shared" si="18"/>
        <v>1</v>
      </c>
      <c r="E109" s="452">
        <v>2600</v>
      </c>
      <c r="F109" s="455">
        <f t="shared" si="16"/>
        <v>2600</v>
      </c>
      <c r="G109" s="427">
        <f t="shared" si="17"/>
        <v>2047.244094488189</v>
      </c>
      <c r="I109" s="442"/>
      <c r="J109" s="447"/>
      <c r="K109" s="475"/>
    </row>
    <row r="110" spans="1:7" ht="12.75" customHeight="1">
      <c r="A110" s="434">
        <v>2016</v>
      </c>
      <c r="B110" s="428" t="s">
        <v>458</v>
      </c>
      <c r="C110" s="428" t="s">
        <v>403</v>
      </c>
      <c r="D110" s="416">
        <f t="shared" si="18"/>
        <v>0</v>
      </c>
      <c r="E110" s="452">
        <v>8900</v>
      </c>
      <c r="F110" s="455">
        <f t="shared" si="16"/>
        <v>0</v>
      </c>
      <c r="G110" s="427">
        <f t="shared" si="17"/>
        <v>0</v>
      </c>
    </row>
    <row r="111" spans="1:7" ht="12.75" customHeight="1">
      <c r="A111" s="434">
        <v>2016</v>
      </c>
      <c r="B111" s="428" t="s">
        <v>457</v>
      </c>
      <c r="C111" s="428" t="s">
        <v>403</v>
      </c>
      <c r="D111" s="416">
        <f t="shared" si="18"/>
        <v>0</v>
      </c>
      <c r="E111" s="452">
        <v>9900</v>
      </c>
      <c r="F111" s="455">
        <f t="shared" si="16"/>
        <v>0</v>
      </c>
      <c r="G111" s="427">
        <f t="shared" si="17"/>
        <v>0</v>
      </c>
    </row>
    <row r="112" spans="1:7" ht="12.75" customHeight="1">
      <c r="A112" s="434">
        <v>2016</v>
      </c>
      <c r="B112" s="428" t="s">
        <v>456</v>
      </c>
      <c r="C112" s="428" t="s">
        <v>403</v>
      </c>
      <c r="D112" s="416">
        <f t="shared" si="18"/>
        <v>0</v>
      </c>
      <c r="E112" s="452">
        <v>9900</v>
      </c>
      <c r="F112" s="455">
        <f t="shared" si="16"/>
        <v>0</v>
      </c>
      <c r="G112" s="427">
        <f t="shared" si="17"/>
        <v>0</v>
      </c>
    </row>
    <row r="113" spans="1:7" ht="12.75" customHeight="1">
      <c r="A113" s="434">
        <v>2016</v>
      </c>
      <c r="B113" s="428" t="s">
        <v>455</v>
      </c>
      <c r="C113" s="428" t="s">
        <v>403</v>
      </c>
      <c r="D113" s="416">
        <f t="shared" si="18"/>
        <v>1</v>
      </c>
      <c r="E113" s="452">
        <v>4500</v>
      </c>
      <c r="F113" s="455">
        <f t="shared" si="16"/>
        <v>4500</v>
      </c>
      <c r="G113" s="427">
        <f t="shared" si="17"/>
        <v>3543.3070866141734</v>
      </c>
    </row>
    <row r="114" spans="1:7" ht="12.75" customHeight="1">
      <c r="A114" s="434">
        <v>2016</v>
      </c>
      <c r="B114" s="428" t="s">
        <v>454</v>
      </c>
      <c r="C114" s="428" t="s">
        <v>403</v>
      </c>
      <c r="D114" s="416">
        <f t="shared" si="18"/>
        <v>1</v>
      </c>
      <c r="E114" s="452">
        <v>8900</v>
      </c>
      <c r="F114" s="455">
        <f t="shared" si="16"/>
        <v>8900</v>
      </c>
      <c r="G114" s="427">
        <f t="shared" si="17"/>
        <v>7007.8740157480315</v>
      </c>
    </row>
    <row r="115" spans="1:7" ht="12.75" customHeight="1">
      <c r="A115" s="434">
        <v>2016</v>
      </c>
      <c r="B115" s="428" t="s">
        <v>453</v>
      </c>
      <c r="C115" s="428" t="s">
        <v>403</v>
      </c>
      <c r="D115" s="416">
        <f t="shared" si="18"/>
        <v>0</v>
      </c>
      <c r="E115" s="452">
        <v>7900</v>
      </c>
      <c r="F115" s="455">
        <f t="shared" si="16"/>
        <v>0</v>
      </c>
      <c r="G115" s="427">
        <f t="shared" si="17"/>
        <v>0</v>
      </c>
    </row>
    <row r="116" spans="1:7" ht="12.75" customHeight="1">
      <c r="A116" s="434">
        <v>2016</v>
      </c>
      <c r="B116" s="428" t="s">
        <v>556</v>
      </c>
      <c r="C116" s="428" t="s">
        <v>475</v>
      </c>
      <c r="D116" s="416">
        <f t="shared" si="18"/>
        <v>0</v>
      </c>
      <c r="E116" s="452">
        <v>5800</v>
      </c>
      <c r="F116" s="455">
        <f t="shared" si="16"/>
        <v>0</v>
      </c>
      <c r="G116" s="427">
        <f t="shared" si="17"/>
        <v>0</v>
      </c>
    </row>
    <row r="117" spans="1:7" ht="12.75" customHeight="1">
      <c r="A117" s="434">
        <v>2016</v>
      </c>
      <c r="B117" s="428" t="s">
        <v>557</v>
      </c>
      <c r="C117" s="428" t="s">
        <v>475</v>
      </c>
      <c r="D117" s="416">
        <f t="shared" si="18"/>
        <v>0</v>
      </c>
      <c r="E117" s="452">
        <v>11490</v>
      </c>
      <c r="F117" s="455">
        <f t="shared" si="16"/>
        <v>0</v>
      </c>
      <c r="G117" s="427">
        <f t="shared" si="17"/>
        <v>0</v>
      </c>
    </row>
    <row r="118" spans="1:7" ht="12.75" customHeight="1">
      <c r="A118" s="434">
        <v>2016</v>
      </c>
      <c r="B118" s="428" t="s">
        <v>558</v>
      </c>
      <c r="C118" s="428" t="s">
        <v>475</v>
      </c>
      <c r="D118" s="416">
        <f t="shared" si="18"/>
        <v>0</v>
      </c>
      <c r="E118" s="452">
        <v>14490</v>
      </c>
      <c r="F118" s="455">
        <f t="shared" si="16"/>
        <v>0</v>
      </c>
      <c r="G118" s="427">
        <f t="shared" si="17"/>
        <v>0</v>
      </c>
    </row>
    <row r="119" spans="1:7" ht="12.75" customHeight="1">
      <c r="A119" s="434">
        <v>2016</v>
      </c>
      <c r="B119" s="428" t="s">
        <v>559</v>
      </c>
      <c r="C119" s="428" t="s">
        <v>475</v>
      </c>
      <c r="D119" s="416">
        <f t="shared" si="18"/>
        <v>2</v>
      </c>
      <c r="E119" s="452">
        <v>10990</v>
      </c>
      <c r="F119" s="455">
        <f t="shared" si="16"/>
        <v>21980</v>
      </c>
      <c r="G119" s="427">
        <f t="shared" si="17"/>
        <v>17307.08661417323</v>
      </c>
    </row>
    <row r="120" spans="1:7" ht="12.75" customHeight="1">
      <c r="A120" s="434">
        <v>2016</v>
      </c>
      <c r="B120" s="428" t="s">
        <v>560</v>
      </c>
      <c r="C120" s="428" t="s">
        <v>475</v>
      </c>
      <c r="D120" s="416">
        <f t="shared" si="18"/>
        <v>0</v>
      </c>
      <c r="E120" s="452">
        <v>13490</v>
      </c>
      <c r="F120" s="455">
        <f t="shared" si="16"/>
        <v>0</v>
      </c>
      <c r="G120" s="427">
        <f t="shared" si="17"/>
        <v>0</v>
      </c>
    </row>
    <row r="121" spans="1:7" ht="12.75" customHeight="1">
      <c r="A121" s="434">
        <v>2016</v>
      </c>
      <c r="B121" s="428" t="s">
        <v>561</v>
      </c>
      <c r="C121" s="428" t="s">
        <v>475</v>
      </c>
      <c r="D121" s="416">
        <f t="shared" si="18"/>
        <v>0</v>
      </c>
      <c r="E121" s="452">
        <v>23490</v>
      </c>
      <c r="F121" s="455">
        <f t="shared" si="16"/>
        <v>0</v>
      </c>
      <c r="G121" s="427">
        <f t="shared" si="17"/>
        <v>0</v>
      </c>
    </row>
    <row r="122" spans="1:7" ht="12.75" customHeight="1">
      <c r="A122" s="434">
        <v>2016</v>
      </c>
      <c r="B122" s="428" t="s">
        <v>562</v>
      </c>
      <c r="C122" s="428" t="s">
        <v>475</v>
      </c>
      <c r="D122" s="416">
        <f t="shared" si="18"/>
        <v>0</v>
      </c>
      <c r="E122" s="452">
        <v>32490</v>
      </c>
      <c r="F122" s="455">
        <f t="shared" si="16"/>
        <v>0</v>
      </c>
      <c r="G122" s="427">
        <f t="shared" si="17"/>
        <v>0</v>
      </c>
    </row>
    <row r="123" spans="1:7" ht="12.75" customHeight="1">
      <c r="A123" s="434">
        <v>2016</v>
      </c>
      <c r="B123" s="428" t="s">
        <v>563</v>
      </c>
      <c r="C123" s="428" t="s">
        <v>475</v>
      </c>
      <c r="D123" s="416">
        <f t="shared" si="18"/>
        <v>0</v>
      </c>
      <c r="E123" s="452">
        <v>9490</v>
      </c>
      <c r="F123" s="455">
        <f t="shared" si="16"/>
        <v>0</v>
      </c>
      <c r="G123" s="427">
        <f t="shared" si="17"/>
        <v>0</v>
      </c>
    </row>
    <row r="124" spans="1:7" ht="12.75" customHeight="1">
      <c r="A124" s="434"/>
      <c r="B124" s="428"/>
      <c r="C124" s="428"/>
      <c r="D124" s="416">
        <f t="shared" si="18"/>
        <v>0</v>
      </c>
      <c r="E124" s="417"/>
      <c r="F124" s="455"/>
      <c r="G124" s="427"/>
    </row>
    <row r="125" spans="1:7" ht="12.75" customHeight="1">
      <c r="A125" s="489"/>
      <c r="B125" s="489" t="s">
        <v>441</v>
      </c>
      <c r="C125" s="489"/>
      <c r="D125" s="416">
        <f t="shared" si="18"/>
        <v>0</v>
      </c>
      <c r="E125" s="490"/>
      <c r="F125" s="491"/>
      <c r="G125" s="490">
        <f>SUM(G127:G132)</f>
        <v>5618031.496062992</v>
      </c>
    </row>
    <row r="126" spans="1:7" ht="12.75" customHeight="1">
      <c r="A126" s="439"/>
      <c r="B126" s="440"/>
      <c r="C126" s="440"/>
      <c r="D126" s="416">
        <f t="shared" si="18"/>
        <v>0</v>
      </c>
      <c r="E126" s="492"/>
      <c r="F126" s="493"/>
      <c r="G126" s="494"/>
    </row>
    <row r="127" spans="1:7" ht="12.75" customHeight="1">
      <c r="A127" s="434">
        <v>2016</v>
      </c>
      <c r="B127" s="428" t="s">
        <v>429</v>
      </c>
      <c r="C127" s="428" t="s">
        <v>403</v>
      </c>
      <c r="D127" s="416">
        <f t="shared" si="18"/>
        <v>22927</v>
      </c>
      <c r="E127" s="417">
        <v>250</v>
      </c>
      <c r="F127" s="455">
        <f aca="true" t="shared" si="19" ref="F127:F132">D127*E127</f>
        <v>5731750</v>
      </c>
      <c r="G127" s="427">
        <f aca="true" t="shared" si="20" ref="G127:G132">F127/1.27</f>
        <v>4513188.976377953</v>
      </c>
    </row>
    <row r="128" spans="1:7" ht="12.75" customHeight="1">
      <c r="A128" s="434">
        <v>2016</v>
      </c>
      <c r="B128" s="428" t="s">
        <v>429</v>
      </c>
      <c r="C128" s="428" t="s">
        <v>404</v>
      </c>
      <c r="D128" s="416">
        <f t="shared" si="18"/>
        <v>3375</v>
      </c>
      <c r="E128" s="417">
        <v>250</v>
      </c>
      <c r="F128" s="455">
        <f t="shared" si="19"/>
        <v>843750</v>
      </c>
      <c r="G128" s="427">
        <f t="shared" si="20"/>
        <v>664370.0787401574</v>
      </c>
    </row>
    <row r="129" spans="1:7" ht="12.75" customHeight="1">
      <c r="A129" s="434">
        <v>2016</v>
      </c>
      <c r="B129" s="428" t="s">
        <v>430</v>
      </c>
      <c r="C129" s="428" t="s">
        <v>403</v>
      </c>
      <c r="D129" s="416">
        <f t="shared" si="18"/>
        <v>272</v>
      </c>
      <c r="E129" s="417">
        <v>400</v>
      </c>
      <c r="F129" s="455">
        <f t="shared" si="19"/>
        <v>108800</v>
      </c>
      <c r="G129" s="427">
        <f t="shared" si="20"/>
        <v>85669.29133858268</v>
      </c>
    </row>
    <row r="130" spans="1:7" ht="12.75" customHeight="1">
      <c r="A130" s="434">
        <v>2016</v>
      </c>
      <c r="B130" s="428" t="s">
        <v>522</v>
      </c>
      <c r="C130" s="428" t="s">
        <v>403</v>
      </c>
      <c r="D130" s="416">
        <f t="shared" si="18"/>
        <v>350</v>
      </c>
      <c r="E130" s="417">
        <v>300</v>
      </c>
      <c r="F130" s="455">
        <f t="shared" si="19"/>
        <v>105000</v>
      </c>
      <c r="G130" s="427">
        <f t="shared" si="20"/>
        <v>82677.1653543307</v>
      </c>
    </row>
    <row r="131" spans="1:7" ht="12.75" customHeight="1">
      <c r="A131" s="434">
        <v>2016</v>
      </c>
      <c r="B131" s="428" t="s">
        <v>523</v>
      </c>
      <c r="C131" s="428" t="s">
        <v>403</v>
      </c>
      <c r="D131" s="416">
        <f t="shared" si="18"/>
        <v>504</v>
      </c>
      <c r="E131" s="417">
        <v>600</v>
      </c>
      <c r="F131" s="455">
        <f t="shared" si="19"/>
        <v>302400</v>
      </c>
      <c r="G131" s="427">
        <f t="shared" si="20"/>
        <v>238110.23622047243</v>
      </c>
    </row>
    <row r="132" spans="1:7" ht="12.75" customHeight="1">
      <c r="A132" s="434">
        <v>2016</v>
      </c>
      <c r="B132" s="428" t="s">
        <v>524</v>
      </c>
      <c r="C132" s="428" t="s">
        <v>403</v>
      </c>
      <c r="D132" s="416">
        <f t="shared" si="18"/>
        <v>18</v>
      </c>
      <c r="E132" s="417">
        <v>2400</v>
      </c>
      <c r="F132" s="455">
        <f t="shared" si="19"/>
        <v>43200</v>
      </c>
      <c r="G132" s="427">
        <f t="shared" si="20"/>
        <v>34015.74803149606</v>
      </c>
    </row>
    <row r="133" spans="1:7" ht="12.75" customHeight="1">
      <c r="A133" s="434"/>
      <c r="B133" s="439"/>
      <c r="C133" s="439"/>
      <c r="D133" s="416">
        <f t="shared" si="18"/>
        <v>0</v>
      </c>
      <c r="E133" s="427"/>
      <c r="F133" s="456"/>
      <c r="G133" s="439"/>
    </row>
    <row r="134" spans="1:9" ht="12.75" customHeight="1">
      <c r="A134" s="489"/>
      <c r="B134" s="489" t="s">
        <v>481</v>
      </c>
      <c r="C134" s="489"/>
      <c r="D134" s="416">
        <f t="shared" si="18"/>
        <v>0</v>
      </c>
      <c r="E134" s="490"/>
      <c r="F134" s="491"/>
      <c r="G134" s="490">
        <f>SUM(G136:G158)</f>
        <v>7435889.7637795275</v>
      </c>
      <c r="I134" s="442"/>
    </row>
    <row r="135" spans="1:10" s="432" customFormat="1" ht="12.75" customHeight="1">
      <c r="A135" s="443"/>
      <c r="B135" s="443"/>
      <c r="C135" s="443"/>
      <c r="D135" s="416">
        <f t="shared" si="18"/>
        <v>0</v>
      </c>
      <c r="E135" s="452"/>
      <c r="F135" s="458"/>
      <c r="G135" s="452"/>
      <c r="I135" s="449"/>
      <c r="J135" s="433"/>
    </row>
    <row r="136" spans="1:9" ht="12.75" customHeight="1">
      <c r="A136" s="434">
        <v>2016</v>
      </c>
      <c r="B136" s="428" t="s">
        <v>431</v>
      </c>
      <c r="C136" s="419"/>
      <c r="D136" s="416">
        <f t="shared" si="18"/>
        <v>192</v>
      </c>
      <c r="E136" s="417">
        <v>600</v>
      </c>
      <c r="F136" s="455">
        <f aca="true" t="shared" si="21" ref="F136:F158">(E136+C136)*D136</f>
        <v>115200</v>
      </c>
      <c r="G136" s="437">
        <f>(C136+E136)*D136</f>
        <v>115200</v>
      </c>
      <c r="I136" s="483"/>
    </row>
    <row r="137" spans="1:9" ht="12.75" customHeight="1">
      <c r="A137" s="434">
        <v>2016</v>
      </c>
      <c r="B137" s="428" t="s">
        <v>527</v>
      </c>
      <c r="C137" s="417"/>
      <c r="D137" s="416">
        <f>D308+D479+D650+D828+D1011+D1182+D1353+D1524+D1695+D1866+D2037+D2208</f>
        <v>481</v>
      </c>
      <c r="E137" s="417">
        <v>600</v>
      </c>
      <c r="F137" s="455">
        <f t="shared" si="21"/>
        <v>288600</v>
      </c>
      <c r="G137" s="437">
        <f aca="true" t="shared" si="22" ref="G137:G142">F137/1.27</f>
        <v>227244.09448818897</v>
      </c>
      <c r="I137" s="483"/>
    </row>
    <row r="138" spans="1:9" ht="12.75" customHeight="1">
      <c r="A138" s="434">
        <v>2016</v>
      </c>
      <c r="B138" s="428" t="s">
        <v>525</v>
      </c>
      <c r="C138" s="417"/>
      <c r="D138" s="416">
        <f aca="true" t="shared" si="23" ref="D138:D171">D309+D480+D651+D830+D1012+D1183+D1354+D1525+D1696+D1867+D2038+D2209</f>
        <v>1258</v>
      </c>
      <c r="E138" s="417">
        <v>300</v>
      </c>
      <c r="F138" s="455">
        <f t="shared" si="21"/>
        <v>377400</v>
      </c>
      <c r="G138" s="437">
        <f t="shared" si="22"/>
        <v>297165.3543307087</v>
      </c>
      <c r="I138" s="483"/>
    </row>
    <row r="139" spans="1:9" ht="12.75" customHeight="1">
      <c r="A139" s="434">
        <v>2016</v>
      </c>
      <c r="B139" s="428" t="s">
        <v>526</v>
      </c>
      <c r="C139" s="417"/>
      <c r="D139" s="416">
        <f t="shared" si="23"/>
        <v>2038</v>
      </c>
      <c r="E139" s="417">
        <v>900</v>
      </c>
      <c r="F139" s="455">
        <f t="shared" si="21"/>
        <v>1834200</v>
      </c>
      <c r="G139" s="437">
        <f t="shared" si="22"/>
        <v>1444251.968503937</v>
      </c>
      <c r="I139" s="483"/>
    </row>
    <row r="140" spans="1:9" ht="12.75" customHeight="1">
      <c r="A140" s="434">
        <v>2016</v>
      </c>
      <c r="B140" s="428" t="s">
        <v>528</v>
      </c>
      <c r="C140" s="417"/>
      <c r="D140" s="416">
        <f t="shared" si="23"/>
        <v>0</v>
      </c>
      <c r="E140" s="417">
        <v>400</v>
      </c>
      <c r="F140" s="455">
        <f t="shared" si="21"/>
        <v>0</v>
      </c>
      <c r="G140" s="437">
        <f t="shared" si="22"/>
        <v>0</v>
      </c>
      <c r="I140" s="483"/>
    </row>
    <row r="141" spans="1:9" ht="12.75" customHeight="1">
      <c r="A141" s="434">
        <v>2016</v>
      </c>
      <c r="B141" s="428" t="s">
        <v>529</v>
      </c>
      <c r="C141" s="417"/>
      <c r="D141" s="416">
        <f t="shared" si="23"/>
        <v>65</v>
      </c>
      <c r="E141" s="417">
        <v>200</v>
      </c>
      <c r="F141" s="455">
        <f t="shared" si="21"/>
        <v>13000</v>
      </c>
      <c r="G141" s="437">
        <f t="shared" si="22"/>
        <v>10236.220472440944</v>
      </c>
      <c r="I141" s="483"/>
    </row>
    <row r="142" spans="1:9" ht="12.75" customHeight="1">
      <c r="A142" s="434">
        <v>2016</v>
      </c>
      <c r="B142" s="428" t="s">
        <v>530</v>
      </c>
      <c r="C142" s="417"/>
      <c r="D142" s="416">
        <f t="shared" si="23"/>
        <v>160</v>
      </c>
      <c r="E142" s="417">
        <v>500</v>
      </c>
      <c r="F142" s="455">
        <f t="shared" si="21"/>
        <v>80000</v>
      </c>
      <c r="G142" s="437">
        <f t="shared" si="22"/>
        <v>62992.125984251965</v>
      </c>
      <c r="I142" s="483"/>
    </row>
    <row r="143" spans="1:9" ht="12.75" customHeight="1">
      <c r="A143" s="434">
        <v>2016</v>
      </c>
      <c r="B143" s="428" t="s">
        <v>531</v>
      </c>
      <c r="C143" s="417"/>
      <c r="D143" s="416">
        <f t="shared" si="23"/>
        <v>267</v>
      </c>
      <c r="E143" s="417">
        <v>400</v>
      </c>
      <c r="F143" s="455">
        <f t="shared" si="21"/>
        <v>106800</v>
      </c>
      <c r="G143" s="418">
        <f>(C143+E143)*D143</f>
        <v>106800</v>
      </c>
      <c r="I143" s="483"/>
    </row>
    <row r="144" spans="1:9" ht="12.75" customHeight="1">
      <c r="A144" s="434">
        <v>2016</v>
      </c>
      <c r="B144" s="428" t="s">
        <v>532</v>
      </c>
      <c r="C144" s="417"/>
      <c r="D144" s="416">
        <f t="shared" si="23"/>
        <v>507</v>
      </c>
      <c r="E144" s="417">
        <v>300</v>
      </c>
      <c r="F144" s="455">
        <f t="shared" si="21"/>
        <v>152100</v>
      </c>
      <c r="G144" s="418">
        <f>(C144+E144)*D144</f>
        <v>152100</v>
      </c>
      <c r="I144" s="483"/>
    </row>
    <row r="145" spans="1:9" ht="12.75" customHeight="1">
      <c r="A145" s="434">
        <v>2016</v>
      </c>
      <c r="B145" s="428" t="s">
        <v>533</v>
      </c>
      <c r="C145" s="417"/>
      <c r="D145" s="416">
        <f t="shared" si="23"/>
        <v>1057</v>
      </c>
      <c r="E145" s="417">
        <v>500</v>
      </c>
      <c r="F145" s="455">
        <f t="shared" si="21"/>
        <v>528500</v>
      </c>
      <c r="G145" s="418">
        <f>(C145+E145)*D145</f>
        <v>528500</v>
      </c>
      <c r="I145" s="483"/>
    </row>
    <row r="146" spans="1:9" ht="12.75" customHeight="1">
      <c r="A146" s="434">
        <v>2016</v>
      </c>
      <c r="B146" s="428" t="s">
        <v>534</v>
      </c>
      <c r="C146" s="417"/>
      <c r="D146" s="416">
        <f t="shared" si="23"/>
        <v>310</v>
      </c>
      <c r="E146" s="417">
        <v>400</v>
      </c>
      <c r="F146" s="455">
        <f t="shared" si="21"/>
        <v>124000</v>
      </c>
      <c r="G146" s="418">
        <f aca="true" t="shared" si="24" ref="G146:G158">(C146+E146)*D146</f>
        <v>124000</v>
      </c>
      <c r="I146" s="483"/>
    </row>
    <row r="147" spans="1:9" ht="12.75" customHeight="1">
      <c r="A147" s="434">
        <v>2016</v>
      </c>
      <c r="B147" s="428" t="s">
        <v>535</v>
      </c>
      <c r="C147" s="417"/>
      <c r="D147" s="416">
        <f t="shared" si="23"/>
        <v>90</v>
      </c>
      <c r="E147" s="417">
        <v>250</v>
      </c>
      <c r="F147" s="455">
        <f t="shared" si="21"/>
        <v>22500</v>
      </c>
      <c r="G147" s="418">
        <f>(C147+E147)*D147</f>
        <v>22500</v>
      </c>
      <c r="I147" s="482"/>
    </row>
    <row r="148" spans="1:9" ht="12.75" customHeight="1">
      <c r="A148" s="434">
        <v>2016</v>
      </c>
      <c r="B148" s="428" t="s">
        <v>536</v>
      </c>
      <c r="C148" s="417"/>
      <c r="D148" s="416">
        <f t="shared" si="23"/>
        <v>290</v>
      </c>
      <c r="E148" s="417">
        <v>500</v>
      </c>
      <c r="F148" s="455">
        <f t="shared" si="21"/>
        <v>145000</v>
      </c>
      <c r="G148" s="418">
        <f t="shared" si="24"/>
        <v>145000</v>
      </c>
      <c r="I148" s="482"/>
    </row>
    <row r="149" spans="1:9" ht="12.75" customHeight="1">
      <c r="A149" s="434">
        <v>2016</v>
      </c>
      <c r="B149" s="428" t="s">
        <v>537</v>
      </c>
      <c r="C149" s="417"/>
      <c r="D149" s="416">
        <f t="shared" si="23"/>
        <v>20</v>
      </c>
      <c r="E149" s="417">
        <v>300</v>
      </c>
      <c r="F149" s="455">
        <f t="shared" si="21"/>
        <v>6000</v>
      </c>
      <c r="G149" s="418">
        <f>(C149+E149)*D149</f>
        <v>6000</v>
      </c>
      <c r="I149" s="482"/>
    </row>
    <row r="150" spans="1:9" ht="12.75" customHeight="1">
      <c r="A150" s="434">
        <v>2016</v>
      </c>
      <c r="B150" s="428" t="s">
        <v>538</v>
      </c>
      <c r="C150" s="417"/>
      <c r="D150" s="416">
        <f t="shared" si="23"/>
        <v>1485</v>
      </c>
      <c r="E150" s="417">
        <v>400</v>
      </c>
      <c r="F150" s="455">
        <f t="shared" si="21"/>
        <v>594000</v>
      </c>
      <c r="G150" s="418">
        <f t="shared" si="24"/>
        <v>594000</v>
      </c>
      <c r="I150" s="482"/>
    </row>
    <row r="151" spans="1:9" ht="12.75" customHeight="1">
      <c r="A151" s="434">
        <v>2016</v>
      </c>
      <c r="B151" s="428" t="s">
        <v>539</v>
      </c>
      <c r="C151" s="417"/>
      <c r="D151" s="416">
        <f t="shared" si="23"/>
        <v>226</v>
      </c>
      <c r="E151" s="417">
        <v>500</v>
      </c>
      <c r="F151" s="455">
        <f t="shared" si="21"/>
        <v>113000</v>
      </c>
      <c r="G151" s="418">
        <f>(C151+E151)*D151</f>
        <v>113000</v>
      </c>
      <c r="I151" s="482"/>
    </row>
    <row r="152" spans="1:9" ht="12.75" customHeight="1">
      <c r="A152" s="434">
        <v>2016</v>
      </c>
      <c r="B152" s="428" t="s">
        <v>540</v>
      </c>
      <c r="C152" s="417"/>
      <c r="D152" s="416">
        <f t="shared" si="23"/>
        <v>2503</v>
      </c>
      <c r="E152" s="417">
        <v>800</v>
      </c>
      <c r="F152" s="455">
        <f t="shared" si="21"/>
        <v>2002400</v>
      </c>
      <c r="G152" s="418">
        <f>(C152+E152)*D152</f>
        <v>2002400</v>
      </c>
      <c r="I152" s="482"/>
    </row>
    <row r="153" spans="1:9" ht="12.75" customHeight="1">
      <c r="A153" s="434">
        <v>2016</v>
      </c>
      <c r="B153" s="428" t="s">
        <v>541</v>
      </c>
      <c r="C153" s="417"/>
      <c r="D153" s="416">
        <f t="shared" si="23"/>
        <v>666</v>
      </c>
      <c r="E153" s="417">
        <v>400</v>
      </c>
      <c r="F153" s="455">
        <f t="shared" si="21"/>
        <v>266400</v>
      </c>
      <c r="G153" s="418">
        <f t="shared" si="24"/>
        <v>266400</v>
      </c>
      <c r="I153" s="482"/>
    </row>
    <row r="154" spans="1:9" ht="12.75" customHeight="1">
      <c r="A154" s="434">
        <v>2016</v>
      </c>
      <c r="B154" s="428" t="s">
        <v>542</v>
      </c>
      <c r="C154" s="417"/>
      <c r="D154" s="416">
        <f t="shared" si="23"/>
        <v>85</v>
      </c>
      <c r="E154" s="417">
        <v>300</v>
      </c>
      <c r="F154" s="455">
        <f t="shared" si="21"/>
        <v>25500</v>
      </c>
      <c r="G154" s="418">
        <f>(C154+E154)*D154</f>
        <v>25500</v>
      </c>
      <c r="I154" s="482"/>
    </row>
    <row r="155" spans="1:9" ht="12.75" customHeight="1">
      <c r="A155" s="434">
        <v>2016</v>
      </c>
      <c r="B155" s="428" t="s">
        <v>543</v>
      </c>
      <c r="C155" s="417"/>
      <c r="D155" s="416">
        <f t="shared" si="23"/>
        <v>408</v>
      </c>
      <c r="E155" s="417">
        <v>400</v>
      </c>
      <c r="F155" s="455">
        <f t="shared" si="21"/>
        <v>163200</v>
      </c>
      <c r="G155" s="418">
        <f t="shared" si="24"/>
        <v>163200</v>
      </c>
      <c r="I155" s="482"/>
    </row>
    <row r="156" spans="1:9" ht="12.75" customHeight="1">
      <c r="A156" s="434">
        <v>2016</v>
      </c>
      <c r="B156" s="428" t="s">
        <v>544</v>
      </c>
      <c r="C156" s="417"/>
      <c r="D156" s="416">
        <f t="shared" si="23"/>
        <v>772</v>
      </c>
      <c r="E156" s="417">
        <v>200</v>
      </c>
      <c r="F156" s="455">
        <f t="shared" si="21"/>
        <v>154400</v>
      </c>
      <c r="G156" s="418">
        <f>(C156+E156)*D156</f>
        <v>154400</v>
      </c>
      <c r="I156" s="482"/>
    </row>
    <row r="157" spans="1:9" ht="12.75" customHeight="1">
      <c r="A157" s="434">
        <v>2016</v>
      </c>
      <c r="B157" s="428" t="s">
        <v>545</v>
      </c>
      <c r="C157" s="417"/>
      <c r="D157" s="416">
        <f t="shared" si="23"/>
        <v>1750</v>
      </c>
      <c r="E157" s="417">
        <v>500</v>
      </c>
      <c r="F157" s="455">
        <f t="shared" si="21"/>
        <v>875000</v>
      </c>
      <c r="G157" s="418">
        <f>(C157+E157)*D157</f>
        <v>875000</v>
      </c>
      <c r="I157" s="482"/>
    </row>
    <row r="158" spans="1:9" ht="12.75" customHeight="1">
      <c r="A158" s="434">
        <v>2016</v>
      </c>
      <c r="B158" s="428" t="s">
        <v>546</v>
      </c>
      <c r="C158" s="417"/>
      <c r="D158" s="416">
        <f t="shared" si="23"/>
        <v>10430</v>
      </c>
      <c r="E158" s="417">
        <v>0</v>
      </c>
      <c r="F158" s="455">
        <f t="shared" si="21"/>
        <v>0</v>
      </c>
      <c r="G158" s="418">
        <f t="shared" si="24"/>
        <v>0</v>
      </c>
      <c r="I158" s="482"/>
    </row>
    <row r="159" spans="1:7" ht="12.75" customHeight="1">
      <c r="A159" s="434"/>
      <c r="B159" s="428"/>
      <c r="C159" s="417"/>
      <c r="D159" s="416">
        <f t="shared" si="23"/>
        <v>0</v>
      </c>
      <c r="E159" s="417"/>
      <c r="F159" s="455"/>
      <c r="G159" s="418"/>
    </row>
    <row r="160" spans="1:7" ht="12.75" customHeight="1">
      <c r="A160" s="489"/>
      <c r="B160" s="489" t="s">
        <v>482</v>
      </c>
      <c r="C160" s="489"/>
      <c r="D160" s="416">
        <f t="shared" si="23"/>
        <v>0</v>
      </c>
      <c r="E160" s="490"/>
      <c r="F160" s="490">
        <f>SUM(F162:F171)</f>
        <v>14861119</v>
      </c>
      <c r="G160" s="490">
        <f>SUM(G162:G171)</f>
        <v>14613791.133858267</v>
      </c>
    </row>
    <row r="161" spans="1:7" ht="12.75" customHeight="1">
      <c r="A161" s="443"/>
      <c r="B161" s="440"/>
      <c r="C161" s="440"/>
      <c r="D161" s="416">
        <f t="shared" si="23"/>
        <v>0</v>
      </c>
      <c r="E161" s="492"/>
      <c r="F161" s="496"/>
      <c r="G161" s="497"/>
    </row>
    <row r="162" spans="1:7" ht="12.75" customHeight="1">
      <c r="A162" s="434">
        <v>2016</v>
      </c>
      <c r="B162" s="428" t="s">
        <v>431</v>
      </c>
      <c r="C162" s="419">
        <v>0</v>
      </c>
      <c r="D162" s="416">
        <f t="shared" si="23"/>
        <v>187</v>
      </c>
      <c r="E162" s="417"/>
      <c r="F162" s="455">
        <f>(E162+C162)*D162</f>
        <v>0</v>
      </c>
      <c r="G162" s="437">
        <f>(C162+E162)*D162</f>
        <v>0</v>
      </c>
    </row>
    <row r="163" spans="1:7" ht="12.75" customHeight="1">
      <c r="A163" s="434">
        <v>2016</v>
      </c>
      <c r="B163" s="428" t="s">
        <v>527</v>
      </c>
      <c r="C163" s="417">
        <v>269</v>
      </c>
      <c r="D163" s="416">
        <f t="shared" si="23"/>
        <v>3853</v>
      </c>
      <c r="E163" s="417"/>
      <c r="F163" s="455">
        <f>(E163+C163)*D163</f>
        <v>1036457</v>
      </c>
      <c r="G163" s="437">
        <f>F163/1.27</f>
        <v>816107.874015748</v>
      </c>
    </row>
    <row r="164" spans="1:7" ht="12.75" customHeight="1">
      <c r="A164" s="434">
        <v>2016</v>
      </c>
      <c r="B164" s="428" t="s">
        <v>547</v>
      </c>
      <c r="C164" s="417">
        <v>564</v>
      </c>
      <c r="D164" s="416">
        <f t="shared" si="23"/>
        <v>225</v>
      </c>
      <c r="E164" s="417"/>
      <c r="F164" s="455">
        <f>(E164+C164)*D164</f>
        <v>126900</v>
      </c>
      <c r="G164" s="437">
        <f>F164/1.27</f>
        <v>99921.25984251968</v>
      </c>
    </row>
    <row r="165" spans="1:7" ht="12.75" customHeight="1">
      <c r="A165" s="434">
        <v>2016</v>
      </c>
      <c r="B165" s="428" t="s">
        <v>548</v>
      </c>
      <c r="C165" s="417">
        <v>834</v>
      </c>
      <c r="D165" s="416">
        <f t="shared" si="23"/>
        <v>1811</v>
      </c>
      <c r="E165" s="417"/>
      <c r="F165" s="455">
        <f>(E165+C165)*D165</f>
        <v>1510374</v>
      </c>
      <c r="G165" s="418">
        <f>(C165+E165)*D165</f>
        <v>1510374</v>
      </c>
    </row>
    <row r="166" spans="1:7" ht="12.75" customHeight="1">
      <c r="A166" s="434">
        <v>2016</v>
      </c>
      <c r="B166" s="428" t="s">
        <v>553</v>
      </c>
      <c r="C166" s="417">
        <v>475</v>
      </c>
      <c r="D166" s="416">
        <f t="shared" si="23"/>
        <v>400</v>
      </c>
      <c r="E166" s="417"/>
      <c r="F166" s="455">
        <f aca="true" t="shared" si="25" ref="F166:F171">(E166+C166)*D166</f>
        <v>190000</v>
      </c>
      <c r="G166" s="418">
        <f aca="true" t="shared" si="26" ref="G166:G171">(C166+E166)*D166</f>
        <v>190000</v>
      </c>
    </row>
    <row r="167" spans="1:7" ht="12.75" customHeight="1">
      <c r="A167" s="434">
        <v>2016</v>
      </c>
      <c r="B167" s="428" t="s">
        <v>549</v>
      </c>
      <c r="C167" s="417">
        <v>773</v>
      </c>
      <c r="D167" s="416">
        <f t="shared" si="23"/>
        <v>310</v>
      </c>
      <c r="E167" s="417"/>
      <c r="F167" s="455">
        <f t="shared" si="25"/>
        <v>239630</v>
      </c>
      <c r="G167" s="418">
        <f t="shared" si="26"/>
        <v>239630</v>
      </c>
    </row>
    <row r="168" spans="1:7" ht="12.75" customHeight="1">
      <c r="A168" s="434">
        <v>2016</v>
      </c>
      <c r="B168" s="428" t="s">
        <v>550</v>
      </c>
      <c r="C168" s="417">
        <v>508</v>
      </c>
      <c r="D168" s="416">
        <f t="shared" si="23"/>
        <v>4214</v>
      </c>
      <c r="E168" s="417"/>
      <c r="F168" s="455">
        <f t="shared" si="25"/>
        <v>2140712</v>
      </c>
      <c r="G168" s="418">
        <f t="shared" si="26"/>
        <v>2140712</v>
      </c>
    </row>
    <row r="169" spans="1:7" ht="12.75" customHeight="1">
      <c r="A169" s="434">
        <v>2016</v>
      </c>
      <c r="B169" s="428" t="s">
        <v>551</v>
      </c>
      <c r="C169" s="417">
        <v>686</v>
      </c>
      <c r="D169" s="416">
        <f t="shared" si="23"/>
        <v>751</v>
      </c>
      <c r="E169" s="417"/>
      <c r="F169" s="455">
        <f t="shared" si="25"/>
        <v>515186</v>
      </c>
      <c r="G169" s="418">
        <f t="shared" si="26"/>
        <v>515186</v>
      </c>
    </row>
    <row r="170" spans="1:7" ht="12.75" customHeight="1">
      <c r="A170" s="434">
        <v>2016</v>
      </c>
      <c r="B170" s="428" t="s">
        <v>552</v>
      </c>
      <c r="C170" s="417">
        <v>458</v>
      </c>
      <c r="D170" s="416">
        <f t="shared" si="23"/>
        <v>2930</v>
      </c>
      <c r="E170" s="417"/>
      <c r="F170" s="455">
        <f t="shared" si="25"/>
        <v>1341940</v>
      </c>
      <c r="G170" s="418">
        <f t="shared" si="26"/>
        <v>1341940</v>
      </c>
    </row>
    <row r="171" spans="1:11" ht="12.75" customHeight="1">
      <c r="A171" s="434">
        <v>2016</v>
      </c>
      <c r="B171" s="428" t="s">
        <v>546</v>
      </c>
      <c r="C171" s="417">
        <v>744</v>
      </c>
      <c r="D171" s="416">
        <f t="shared" si="23"/>
        <v>10430</v>
      </c>
      <c r="E171" s="417"/>
      <c r="F171" s="455">
        <f t="shared" si="25"/>
        <v>7759920</v>
      </c>
      <c r="G171" s="418">
        <f t="shared" si="26"/>
        <v>7759920</v>
      </c>
      <c r="K171" s="431"/>
    </row>
    <row r="172" spans="1:11" ht="12.75" customHeight="1">
      <c r="A172" s="434"/>
      <c r="B172" s="428"/>
      <c r="C172" s="417"/>
      <c r="D172" s="416"/>
      <c r="E172" s="417"/>
      <c r="F172" s="455"/>
      <c r="G172" s="418"/>
      <c r="K172" s="431"/>
    </row>
    <row r="173" spans="1:7" ht="12.75" customHeight="1">
      <c r="A173" s="444"/>
      <c r="B173" s="444"/>
      <c r="C173" s="444"/>
      <c r="D173" s="444"/>
      <c r="E173" s="451"/>
      <c r="F173" s="457"/>
      <c r="G173" s="451">
        <f>SUM(G134+G125+G74+G63+G54+G33+G4+G160)</f>
        <v>82780216.33070865</v>
      </c>
    </row>
    <row r="174" spans="1:10" s="432" customFormat="1" ht="12.75" customHeight="1">
      <c r="A174" s="436"/>
      <c r="B174" s="436"/>
      <c r="C174" s="436"/>
      <c r="D174" s="486"/>
      <c r="E174" s="487"/>
      <c r="F174" s="488"/>
      <c r="G174" s="452"/>
      <c r="I174" s="433"/>
      <c r="J174" s="433"/>
    </row>
    <row r="175" spans="1:7" ht="12.75" customHeight="1">
      <c r="A175" s="489"/>
      <c r="B175" s="489" t="s">
        <v>438</v>
      </c>
      <c r="C175" s="489"/>
      <c r="D175" s="489"/>
      <c r="E175" s="490"/>
      <c r="F175" s="490">
        <f>SUM(F177:F202)</f>
        <v>3738080</v>
      </c>
      <c r="G175" s="490">
        <f>SUM(G177:G202)</f>
        <v>2943370.078740157</v>
      </c>
    </row>
    <row r="176" spans="1:7" ht="12.75" customHeight="1">
      <c r="A176" s="439"/>
      <c r="B176" s="440"/>
      <c r="C176" s="440"/>
      <c r="D176" s="440"/>
      <c r="E176" s="492"/>
      <c r="F176" s="496"/>
      <c r="G176" s="497"/>
    </row>
    <row r="177" spans="1:15" ht="12.75" customHeight="1">
      <c r="A177" s="434">
        <v>1</v>
      </c>
      <c r="B177" s="428" t="s">
        <v>402</v>
      </c>
      <c r="C177" s="428" t="s">
        <v>403</v>
      </c>
      <c r="D177" s="416">
        <v>351</v>
      </c>
      <c r="E177" s="417">
        <v>2150</v>
      </c>
      <c r="F177" s="455">
        <f>D177*E177</f>
        <v>754650</v>
      </c>
      <c r="G177" s="427">
        <f>F177/1.27</f>
        <v>594212.5984251968</v>
      </c>
      <c r="M177" s="420"/>
      <c r="N177" s="421"/>
      <c r="O177" s="441"/>
    </row>
    <row r="178" spans="1:15" ht="12.75" customHeight="1">
      <c r="A178" s="434">
        <v>1</v>
      </c>
      <c r="B178" s="428" t="s">
        <v>402</v>
      </c>
      <c r="C178" s="428" t="s">
        <v>404</v>
      </c>
      <c r="D178" s="416">
        <v>13</v>
      </c>
      <c r="E178" s="417">
        <v>1750</v>
      </c>
      <c r="F178" s="455">
        <f aca="true" t="shared" si="27" ref="F178:F198">D178*E178</f>
        <v>22750</v>
      </c>
      <c r="G178" s="427">
        <f aca="true" t="shared" si="28" ref="G178:G198">F178/1.27</f>
        <v>17913.385826771653</v>
      </c>
      <c r="M178" s="422"/>
      <c r="N178" s="421"/>
      <c r="O178" s="441"/>
    </row>
    <row r="179" spans="1:15" ht="12.75" customHeight="1">
      <c r="A179" s="434">
        <v>1</v>
      </c>
      <c r="B179" s="428" t="s">
        <v>405</v>
      </c>
      <c r="C179" s="428" t="s">
        <v>403</v>
      </c>
      <c r="D179" s="416">
        <v>46</v>
      </c>
      <c r="E179" s="417">
        <v>1100</v>
      </c>
      <c r="F179" s="455">
        <f t="shared" si="27"/>
        <v>50600</v>
      </c>
      <c r="G179" s="427">
        <f t="shared" si="28"/>
        <v>39842.51968503937</v>
      </c>
      <c r="M179" s="420"/>
      <c r="N179" s="421"/>
      <c r="O179" s="441"/>
    </row>
    <row r="180" spans="1:15" ht="12.75" customHeight="1">
      <c r="A180" s="434">
        <v>1</v>
      </c>
      <c r="B180" s="428" t="s">
        <v>405</v>
      </c>
      <c r="C180" s="428" t="s">
        <v>404</v>
      </c>
      <c r="D180" s="416">
        <v>1</v>
      </c>
      <c r="E180" s="417">
        <v>750</v>
      </c>
      <c r="F180" s="455">
        <f t="shared" si="27"/>
        <v>750</v>
      </c>
      <c r="G180" s="427">
        <f t="shared" si="28"/>
        <v>590.5511811023622</v>
      </c>
      <c r="M180" s="422"/>
      <c r="N180" s="423"/>
      <c r="O180" s="441"/>
    </row>
    <row r="181" spans="1:15" ht="12.75" customHeight="1">
      <c r="A181" s="434">
        <v>1</v>
      </c>
      <c r="B181" s="428" t="s">
        <v>406</v>
      </c>
      <c r="C181" s="428" t="s">
        <v>403</v>
      </c>
      <c r="D181" s="416">
        <v>95</v>
      </c>
      <c r="E181" s="417">
        <v>1350</v>
      </c>
      <c r="F181" s="455">
        <f t="shared" si="27"/>
        <v>128250</v>
      </c>
      <c r="G181" s="427">
        <f t="shared" si="28"/>
        <v>100984.25196850393</v>
      </c>
      <c r="M181" s="424"/>
      <c r="N181" s="423"/>
      <c r="O181" s="441"/>
    </row>
    <row r="182" spans="1:15" ht="12.75" customHeight="1">
      <c r="A182" s="434">
        <v>1</v>
      </c>
      <c r="B182" s="428" t="s">
        <v>406</v>
      </c>
      <c r="C182" s="428" t="s">
        <v>404</v>
      </c>
      <c r="D182" s="416">
        <v>5</v>
      </c>
      <c r="E182" s="417">
        <v>1050</v>
      </c>
      <c r="F182" s="455">
        <f t="shared" si="27"/>
        <v>5250</v>
      </c>
      <c r="G182" s="427">
        <f t="shared" si="28"/>
        <v>4133.858267716535</v>
      </c>
      <c r="M182" s="424"/>
      <c r="N182" s="423"/>
      <c r="O182" s="441"/>
    </row>
    <row r="183" spans="1:15" ht="12.75" customHeight="1">
      <c r="A183" s="434">
        <v>1</v>
      </c>
      <c r="B183" s="435" t="s">
        <v>407</v>
      </c>
      <c r="C183" s="435" t="s">
        <v>403</v>
      </c>
      <c r="D183" s="416">
        <v>119</v>
      </c>
      <c r="E183" s="450">
        <v>1750</v>
      </c>
      <c r="F183" s="455">
        <f t="shared" si="27"/>
        <v>208250</v>
      </c>
      <c r="G183" s="427">
        <f t="shared" si="28"/>
        <v>163976.3779527559</v>
      </c>
      <c r="M183" s="424"/>
      <c r="N183" s="421"/>
      <c r="O183" s="441"/>
    </row>
    <row r="184" spans="1:15" ht="12.75" customHeight="1">
      <c r="A184" s="434">
        <v>1</v>
      </c>
      <c r="B184" s="435" t="s">
        <v>408</v>
      </c>
      <c r="C184" s="435" t="s">
        <v>403</v>
      </c>
      <c r="D184" s="416">
        <v>80</v>
      </c>
      <c r="E184" s="450">
        <v>850</v>
      </c>
      <c r="F184" s="455">
        <f t="shared" si="27"/>
        <v>68000</v>
      </c>
      <c r="G184" s="427">
        <f t="shared" si="28"/>
        <v>53543.30708661417</v>
      </c>
      <c r="M184" s="422"/>
      <c r="N184" s="421"/>
      <c r="O184" s="441"/>
    </row>
    <row r="185" spans="1:15" ht="12.75" customHeight="1">
      <c r="A185" s="434">
        <v>1</v>
      </c>
      <c r="B185" s="435" t="s">
        <v>409</v>
      </c>
      <c r="C185" s="435" t="s">
        <v>403</v>
      </c>
      <c r="D185" s="416">
        <v>10</v>
      </c>
      <c r="E185" s="450">
        <v>1150</v>
      </c>
      <c r="F185" s="455">
        <f t="shared" si="27"/>
        <v>11500</v>
      </c>
      <c r="G185" s="427">
        <f t="shared" si="28"/>
        <v>9055.11811023622</v>
      </c>
      <c r="M185" s="422"/>
      <c r="N185" s="423"/>
      <c r="O185" s="441"/>
    </row>
    <row r="186" spans="1:15" ht="12.75" customHeight="1">
      <c r="A186" s="434">
        <v>1</v>
      </c>
      <c r="B186" s="428" t="s">
        <v>410</v>
      </c>
      <c r="C186" s="428" t="s">
        <v>403</v>
      </c>
      <c r="D186" s="416">
        <v>806</v>
      </c>
      <c r="E186" s="417">
        <v>1540</v>
      </c>
      <c r="F186" s="455">
        <f t="shared" si="27"/>
        <v>1241240</v>
      </c>
      <c r="G186" s="427">
        <f t="shared" si="28"/>
        <v>977354.3307086613</v>
      </c>
      <c r="M186" s="424"/>
      <c r="N186" s="423"/>
      <c r="O186" s="441"/>
    </row>
    <row r="187" spans="1:7" ht="12.75" customHeight="1">
      <c r="A187" s="434">
        <v>1</v>
      </c>
      <c r="B187" s="428" t="s">
        <v>410</v>
      </c>
      <c r="C187" s="428" t="s">
        <v>404</v>
      </c>
      <c r="D187" s="416">
        <v>228</v>
      </c>
      <c r="E187" s="417">
        <v>1240</v>
      </c>
      <c r="F187" s="455">
        <f t="shared" si="27"/>
        <v>282720</v>
      </c>
      <c r="G187" s="427">
        <f t="shared" si="28"/>
        <v>222614.17322834645</v>
      </c>
    </row>
    <row r="188" spans="1:7" ht="12.75" customHeight="1">
      <c r="A188" s="434">
        <v>1</v>
      </c>
      <c r="B188" s="428" t="s">
        <v>411</v>
      </c>
      <c r="C188" s="428" t="s">
        <v>403</v>
      </c>
      <c r="D188" s="416">
        <v>349</v>
      </c>
      <c r="E188" s="417">
        <v>940</v>
      </c>
      <c r="F188" s="455">
        <f t="shared" si="27"/>
        <v>328060</v>
      </c>
      <c r="G188" s="427">
        <f t="shared" si="28"/>
        <v>258314.96062992126</v>
      </c>
    </row>
    <row r="189" spans="1:7" ht="12.75" customHeight="1">
      <c r="A189" s="434">
        <v>1</v>
      </c>
      <c r="B189" s="428" t="s">
        <v>411</v>
      </c>
      <c r="C189" s="428" t="s">
        <v>404</v>
      </c>
      <c r="D189" s="416">
        <v>131</v>
      </c>
      <c r="E189" s="417">
        <v>740</v>
      </c>
      <c r="F189" s="455">
        <f t="shared" si="27"/>
        <v>96940</v>
      </c>
      <c r="G189" s="427">
        <f t="shared" si="28"/>
        <v>76330.70866141732</v>
      </c>
    </row>
    <row r="190" spans="1:7" ht="12.75" customHeight="1">
      <c r="A190" s="434">
        <v>1</v>
      </c>
      <c r="B190" s="428" t="s">
        <v>412</v>
      </c>
      <c r="C190" s="428" t="s">
        <v>403</v>
      </c>
      <c r="D190" s="416">
        <v>0</v>
      </c>
      <c r="E190" s="417">
        <v>740</v>
      </c>
      <c r="F190" s="455">
        <f t="shared" si="27"/>
        <v>0</v>
      </c>
      <c r="G190" s="427">
        <f t="shared" si="28"/>
        <v>0</v>
      </c>
    </row>
    <row r="191" spans="1:7" ht="12.75" customHeight="1">
      <c r="A191" s="434">
        <v>1</v>
      </c>
      <c r="B191" s="428" t="s">
        <v>412</v>
      </c>
      <c r="C191" s="428" t="s">
        <v>404</v>
      </c>
      <c r="D191" s="416">
        <v>0</v>
      </c>
      <c r="E191" s="417">
        <v>740</v>
      </c>
      <c r="F191" s="455">
        <f t="shared" si="27"/>
        <v>0</v>
      </c>
      <c r="G191" s="427">
        <f t="shared" si="28"/>
        <v>0</v>
      </c>
    </row>
    <row r="192" spans="1:7" ht="12.75" customHeight="1">
      <c r="A192" s="434">
        <v>1</v>
      </c>
      <c r="B192" s="428" t="s">
        <v>413</v>
      </c>
      <c r="C192" s="428" t="s">
        <v>403</v>
      </c>
      <c r="D192" s="416">
        <v>0</v>
      </c>
      <c r="E192" s="417">
        <v>440</v>
      </c>
      <c r="F192" s="455">
        <f t="shared" si="27"/>
        <v>0</v>
      </c>
      <c r="G192" s="427">
        <f t="shared" si="28"/>
        <v>0</v>
      </c>
    </row>
    <row r="193" spans="1:7" ht="12.75" customHeight="1">
      <c r="A193" s="434">
        <v>1</v>
      </c>
      <c r="B193" s="428" t="s">
        <v>413</v>
      </c>
      <c r="C193" s="428" t="s">
        <v>404</v>
      </c>
      <c r="D193" s="416">
        <v>0</v>
      </c>
      <c r="E193" s="417">
        <v>750</v>
      </c>
      <c r="F193" s="455">
        <f t="shared" si="27"/>
        <v>0</v>
      </c>
      <c r="G193" s="427">
        <f t="shared" si="28"/>
        <v>0</v>
      </c>
    </row>
    <row r="194" spans="1:7" ht="12.75" customHeight="1">
      <c r="A194" s="434">
        <v>1</v>
      </c>
      <c r="B194" s="428" t="s">
        <v>412</v>
      </c>
      <c r="C194" s="428" t="s">
        <v>403</v>
      </c>
      <c r="D194" s="416">
        <v>240</v>
      </c>
      <c r="E194" s="417">
        <v>740</v>
      </c>
      <c r="F194" s="455">
        <f t="shared" si="27"/>
        <v>177600</v>
      </c>
      <c r="G194" s="427">
        <f t="shared" si="28"/>
        <v>139842.51968503935</v>
      </c>
    </row>
    <row r="195" spans="1:7" ht="12.75" customHeight="1">
      <c r="A195" s="434">
        <v>1</v>
      </c>
      <c r="B195" s="428" t="s">
        <v>412</v>
      </c>
      <c r="C195" s="428" t="s">
        <v>404</v>
      </c>
      <c r="D195" s="416">
        <v>1</v>
      </c>
      <c r="E195" s="417">
        <v>740</v>
      </c>
      <c r="F195" s="455">
        <f t="shared" si="27"/>
        <v>740</v>
      </c>
      <c r="G195" s="427">
        <f t="shared" si="28"/>
        <v>582.6771653543307</v>
      </c>
    </row>
    <row r="196" spans="1:7" ht="12.75" customHeight="1">
      <c r="A196" s="434">
        <v>1</v>
      </c>
      <c r="B196" s="428" t="s">
        <v>413</v>
      </c>
      <c r="C196" s="428" t="s">
        <v>403</v>
      </c>
      <c r="D196" s="416">
        <v>215</v>
      </c>
      <c r="E196" s="417">
        <v>440</v>
      </c>
      <c r="F196" s="455">
        <f t="shared" si="27"/>
        <v>94600</v>
      </c>
      <c r="G196" s="427">
        <f t="shared" si="28"/>
        <v>74488.18897637795</v>
      </c>
    </row>
    <row r="197" spans="1:7" ht="12.75" customHeight="1">
      <c r="A197" s="434">
        <v>1</v>
      </c>
      <c r="B197" s="428" t="s">
        <v>413</v>
      </c>
      <c r="C197" s="428" t="s">
        <v>404</v>
      </c>
      <c r="D197" s="416">
        <v>2</v>
      </c>
      <c r="E197" s="417">
        <v>440</v>
      </c>
      <c r="F197" s="455">
        <f t="shared" si="27"/>
        <v>880</v>
      </c>
      <c r="G197" s="427">
        <f t="shared" si="28"/>
        <v>692.9133858267717</v>
      </c>
    </row>
    <row r="198" spans="1:7" ht="12.75" customHeight="1">
      <c r="A198" s="434">
        <v>1</v>
      </c>
      <c r="B198" s="428" t="s">
        <v>414</v>
      </c>
      <c r="C198" s="428" t="s">
        <v>403</v>
      </c>
      <c r="D198" s="416">
        <v>12</v>
      </c>
      <c r="E198" s="417">
        <v>750</v>
      </c>
      <c r="F198" s="455">
        <f t="shared" si="27"/>
        <v>9000</v>
      </c>
      <c r="G198" s="427">
        <f t="shared" si="28"/>
        <v>7086.614173228347</v>
      </c>
    </row>
    <row r="199" spans="1:7" ht="12.75" customHeight="1">
      <c r="A199" s="434">
        <v>1</v>
      </c>
      <c r="B199" s="428" t="s">
        <v>414</v>
      </c>
      <c r="C199" s="428" t="s">
        <v>403</v>
      </c>
      <c r="D199" s="416">
        <v>2</v>
      </c>
      <c r="E199" s="417">
        <v>850</v>
      </c>
      <c r="F199" s="455">
        <f>D199*E199</f>
        <v>1700</v>
      </c>
      <c r="G199" s="427">
        <f>F199/1.27</f>
        <v>1338.5826771653544</v>
      </c>
    </row>
    <row r="200" spans="1:7" ht="12.75" customHeight="1">
      <c r="A200" s="434">
        <v>1</v>
      </c>
      <c r="B200" s="428" t="s">
        <v>415</v>
      </c>
      <c r="C200" s="428" t="s">
        <v>403</v>
      </c>
      <c r="D200" s="416">
        <v>498</v>
      </c>
      <c r="E200" s="417">
        <v>300</v>
      </c>
      <c r="F200" s="455">
        <f>D200*E200</f>
        <v>149400</v>
      </c>
      <c r="G200" s="427">
        <f>F200/1.27</f>
        <v>117637.79527559054</v>
      </c>
    </row>
    <row r="201" spans="1:7" ht="12.75" customHeight="1">
      <c r="A201" s="434">
        <v>1</v>
      </c>
      <c r="B201" s="428" t="s">
        <v>416</v>
      </c>
      <c r="C201" s="428" t="s">
        <v>403</v>
      </c>
      <c r="D201" s="416">
        <v>168</v>
      </c>
      <c r="E201" s="417">
        <v>350</v>
      </c>
      <c r="F201" s="455">
        <f>D201*E201</f>
        <v>58800</v>
      </c>
      <c r="G201" s="427">
        <f>F201/1.27</f>
        <v>46299.2125984252</v>
      </c>
    </row>
    <row r="202" spans="1:7" ht="12.75" customHeight="1">
      <c r="A202" s="434">
        <v>1</v>
      </c>
      <c r="B202" s="428" t="s">
        <v>417</v>
      </c>
      <c r="C202" s="428" t="s">
        <v>403</v>
      </c>
      <c r="D202" s="416">
        <v>116</v>
      </c>
      <c r="E202" s="417">
        <v>400</v>
      </c>
      <c r="F202" s="455">
        <f>D202*E202</f>
        <v>46400</v>
      </c>
      <c r="G202" s="452">
        <f>F202/1.27</f>
        <v>36535.433070866144</v>
      </c>
    </row>
    <row r="203" spans="1:7" ht="12.75" customHeight="1">
      <c r="A203" s="434"/>
      <c r="B203" s="428"/>
      <c r="C203" s="428"/>
      <c r="D203" s="416"/>
      <c r="E203" s="417"/>
      <c r="F203" s="455"/>
      <c r="G203" s="452"/>
    </row>
    <row r="204" spans="1:7" ht="12.75" customHeight="1">
      <c r="A204" s="489"/>
      <c r="B204" s="495" t="s">
        <v>442</v>
      </c>
      <c r="C204" s="489"/>
      <c r="D204" s="489"/>
      <c r="E204" s="490"/>
      <c r="F204" s="490">
        <f>SUM(F206:F223)</f>
        <v>134550</v>
      </c>
      <c r="G204" s="490">
        <f>SUM(G206:G223)</f>
        <v>105944.88188976378</v>
      </c>
    </row>
    <row r="205" spans="1:10" s="432" customFormat="1" ht="12.75" customHeight="1">
      <c r="A205" s="436"/>
      <c r="B205" s="436"/>
      <c r="C205" s="443"/>
      <c r="D205" s="443"/>
      <c r="E205" s="452"/>
      <c r="F205" s="458"/>
      <c r="G205" s="452"/>
      <c r="I205" s="433"/>
      <c r="J205" s="433"/>
    </row>
    <row r="206" spans="1:7" ht="12.75" customHeight="1">
      <c r="A206" s="434">
        <v>1</v>
      </c>
      <c r="B206" s="428" t="s">
        <v>418</v>
      </c>
      <c r="C206" s="428" t="s">
        <v>403</v>
      </c>
      <c r="D206" s="463">
        <v>0</v>
      </c>
      <c r="E206" s="427">
        <v>19350</v>
      </c>
      <c r="F206" s="455">
        <f>D206*E206</f>
        <v>0</v>
      </c>
      <c r="G206" s="427">
        <f>F206/1.27</f>
        <v>0</v>
      </c>
    </row>
    <row r="207" spans="1:7" ht="12.75" customHeight="1">
      <c r="A207" s="434">
        <v>1</v>
      </c>
      <c r="B207" s="428" t="s">
        <v>419</v>
      </c>
      <c r="C207" s="428" t="s">
        <v>404</v>
      </c>
      <c r="D207" s="416">
        <v>2</v>
      </c>
      <c r="E207" s="417">
        <v>13410</v>
      </c>
      <c r="F207" s="455">
        <f>D207*E207</f>
        <v>26820</v>
      </c>
      <c r="G207" s="427">
        <f>F207/1.27</f>
        <v>21118.110236220473</v>
      </c>
    </row>
    <row r="208" spans="1:7" ht="12.75" customHeight="1">
      <c r="A208" s="434">
        <v>1</v>
      </c>
      <c r="B208" s="428" t="s">
        <v>420</v>
      </c>
      <c r="C208" s="428" t="s">
        <v>403</v>
      </c>
      <c r="D208" s="463">
        <v>0</v>
      </c>
      <c r="E208" s="427">
        <v>9900</v>
      </c>
      <c r="F208" s="455">
        <f aca="true" t="shared" si="29" ref="F208:F217">D208*E208</f>
        <v>0</v>
      </c>
      <c r="G208" s="427">
        <f aca="true" t="shared" si="30" ref="G208:G217">F208/1.27</f>
        <v>0</v>
      </c>
    </row>
    <row r="209" spans="1:7" ht="12.75" customHeight="1">
      <c r="A209" s="434">
        <v>1</v>
      </c>
      <c r="B209" s="428" t="s">
        <v>420</v>
      </c>
      <c r="C209" s="428" t="s">
        <v>404</v>
      </c>
      <c r="D209" s="463">
        <v>0</v>
      </c>
      <c r="E209" s="427">
        <v>6750</v>
      </c>
      <c r="F209" s="455">
        <f t="shared" si="29"/>
        <v>0</v>
      </c>
      <c r="G209" s="427">
        <f t="shared" si="30"/>
        <v>0</v>
      </c>
    </row>
    <row r="210" spans="1:7" ht="12.75" customHeight="1">
      <c r="A210" s="434">
        <v>1</v>
      </c>
      <c r="B210" s="428" t="s">
        <v>421</v>
      </c>
      <c r="C210" s="428" t="s">
        <v>403</v>
      </c>
      <c r="D210" s="463">
        <v>0</v>
      </c>
      <c r="E210" s="427">
        <v>12150</v>
      </c>
      <c r="F210" s="455">
        <f t="shared" si="29"/>
        <v>0</v>
      </c>
      <c r="G210" s="427">
        <f t="shared" si="30"/>
        <v>0</v>
      </c>
    </row>
    <row r="211" spans="1:7" ht="12.75" customHeight="1">
      <c r="A211" s="434">
        <v>1</v>
      </c>
      <c r="B211" s="428" t="s">
        <v>422</v>
      </c>
      <c r="C211" s="428" t="s">
        <v>404</v>
      </c>
      <c r="D211" s="416">
        <v>3</v>
      </c>
      <c r="E211" s="417">
        <v>8910</v>
      </c>
      <c r="F211" s="455">
        <f>D211*E211</f>
        <v>26730</v>
      </c>
      <c r="G211" s="427">
        <f>F211/1.27</f>
        <v>21047.24409448819</v>
      </c>
    </row>
    <row r="212" spans="1:7" ht="12.75" customHeight="1">
      <c r="A212" s="434">
        <v>1</v>
      </c>
      <c r="B212" s="435" t="s">
        <v>423</v>
      </c>
      <c r="C212" s="435" t="s">
        <v>403</v>
      </c>
      <c r="D212" s="463">
        <v>0</v>
      </c>
      <c r="E212" s="427">
        <v>15750</v>
      </c>
      <c r="F212" s="455">
        <f t="shared" si="29"/>
        <v>0</v>
      </c>
      <c r="G212" s="427">
        <f t="shared" si="30"/>
        <v>0</v>
      </c>
    </row>
    <row r="213" spans="1:7" ht="12.75" customHeight="1">
      <c r="A213" s="434">
        <v>1</v>
      </c>
      <c r="B213" s="435" t="s">
        <v>424</v>
      </c>
      <c r="C213" s="435" t="s">
        <v>403</v>
      </c>
      <c r="D213" s="463">
        <v>0</v>
      </c>
      <c r="E213" s="427">
        <v>7650</v>
      </c>
      <c r="F213" s="455">
        <f t="shared" si="29"/>
        <v>0</v>
      </c>
      <c r="G213" s="427">
        <f t="shared" si="30"/>
        <v>0</v>
      </c>
    </row>
    <row r="214" spans="1:7" ht="12.75" customHeight="1">
      <c r="A214" s="434">
        <v>1</v>
      </c>
      <c r="B214" s="435" t="s">
        <v>409</v>
      </c>
      <c r="C214" s="435" t="s">
        <v>403</v>
      </c>
      <c r="D214" s="463">
        <v>0</v>
      </c>
      <c r="E214" s="427">
        <v>10350</v>
      </c>
      <c r="F214" s="455">
        <f t="shared" si="29"/>
        <v>0</v>
      </c>
      <c r="G214" s="427">
        <f t="shared" si="30"/>
        <v>0</v>
      </c>
    </row>
    <row r="215" spans="1:7" ht="12.75" customHeight="1">
      <c r="A215" s="434">
        <v>1</v>
      </c>
      <c r="B215" s="428" t="s">
        <v>425</v>
      </c>
      <c r="C215" s="428" t="s">
        <v>403</v>
      </c>
      <c r="D215" s="463">
        <v>0</v>
      </c>
      <c r="E215" s="427">
        <v>13860</v>
      </c>
      <c r="F215" s="455">
        <f t="shared" si="29"/>
        <v>0</v>
      </c>
      <c r="G215" s="427">
        <f t="shared" si="30"/>
        <v>0</v>
      </c>
    </row>
    <row r="216" spans="1:7" ht="12.75" customHeight="1">
      <c r="A216" s="434">
        <v>1</v>
      </c>
      <c r="B216" s="428" t="s">
        <v>425</v>
      </c>
      <c r="C216" s="428" t="s">
        <v>404</v>
      </c>
      <c r="D216" s="463">
        <v>0</v>
      </c>
      <c r="E216" s="427">
        <v>11160</v>
      </c>
      <c r="F216" s="455">
        <f t="shared" si="29"/>
        <v>0</v>
      </c>
      <c r="G216" s="427">
        <f t="shared" si="30"/>
        <v>0</v>
      </c>
    </row>
    <row r="217" spans="1:7" ht="12.75" customHeight="1">
      <c r="A217" s="434">
        <v>1</v>
      </c>
      <c r="B217" s="428" t="s">
        <v>426</v>
      </c>
      <c r="C217" s="428" t="s">
        <v>403</v>
      </c>
      <c r="D217" s="463">
        <v>0</v>
      </c>
      <c r="E217" s="427">
        <v>8460</v>
      </c>
      <c r="F217" s="455">
        <f t="shared" si="29"/>
        <v>0</v>
      </c>
      <c r="G217" s="427">
        <f t="shared" si="30"/>
        <v>0</v>
      </c>
    </row>
    <row r="218" spans="1:7" ht="12.75" customHeight="1">
      <c r="A218" s="434">
        <v>1</v>
      </c>
      <c r="B218" s="428" t="s">
        <v>427</v>
      </c>
      <c r="C218" s="428" t="s">
        <v>404</v>
      </c>
      <c r="D218" s="463">
        <v>0</v>
      </c>
      <c r="E218" s="427">
        <v>6600</v>
      </c>
      <c r="F218" s="455">
        <f aca="true" t="shared" si="31" ref="F218:F223">D218*E218</f>
        <v>0</v>
      </c>
      <c r="G218" s="427">
        <f aca="true" t="shared" si="32" ref="G218:G223">F218/1.27</f>
        <v>0</v>
      </c>
    </row>
    <row r="219" spans="1:7" ht="12.75" customHeight="1">
      <c r="A219" s="434">
        <v>1</v>
      </c>
      <c r="B219" s="428" t="s">
        <v>497</v>
      </c>
      <c r="C219" s="428" t="s">
        <v>404</v>
      </c>
      <c r="D219" s="463">
        <v>1</v>
      </c>
      <c r="E219" s="427">
        <v>81000</v>
      </c>
      <c r="F219" s="456">
        <f t="shared" si="31"/>
        <v>81000</v>
      </c>
      <c r="G219" s="437">
        <f t="shared" si="32"/>
        <v>63779.52755905512</v>
      </c>
    </row>
    <row r="220" spans="1:7" ht="12.75" customHeight="1">
      <c r="A220" s="434">
        <v>1</v>
      </c>
      <c r="B220" s="429" t="s">
        <v>432</v>
      </c>
      <c r="C220" s="429" t="s">
        <v>403</v>
      </c>
      <c r="D220" s="463">
        <v>0</v>
      </c>
      <c r="E220" s="427">
        <v>6800</v>
      </c>
      <c r="F220" s="456">
        <f t="shared" si="31"/>
        <v>0</v>
      </c>
      <c r="G220" s="437">
        <f t="shared" si="32"/>
        <v>0</v>
      </c>
    </row>
    <row r="221" spans="1:7" ht="12.75" customHeight="1">
      <c r="A221" s="434">
        <v>1</v>
      </c>
      <c r="B221" s="429" t="s">
        <v>433</v>
      </c>
      <c r="C221" s="429" t="s">
        <v>404</v>
      </c>
      <c r="D221" s="463">
        <v>0</v>
      </c>
      <c r="E221" s="427">
        <v>6100</v>
      </c>
      <c r="F221" s="456">
        <f t="shared" si="31"/>
        <v>0</v>
      </c>
      <c r="G221" s="437">
        <f t="shared" si="32"/>
        <v>0</v>
      </c>
    </row>
    <row r="222" spans="1:7" ht="12.75" customHeight="1">
      <c r="A222" s="434">
        <v>1</v>
      </c>
      <c r="B222" s="429" t="s">
        <v>434</v>
      </c>
      <c r="C222" s="429" t="s">
        <v>403</v>
      </c>
      <c r="D222" s="463">
        <v>0</v>
      </c>
      <c r="E222" s="427">
        <v>5800</v>
      </c>
      <c r="F222" s="456">
        <f t="shared" si="31"/>
        <v>0</v>
      </c>
      <c r="G222" s="437">
        <f t="shared" si="32"/>
        <v>0</v>
      </c>
    </row>
    <row r="223" spans="1:7" ht="12.75" customHeight="1">
      <c r="A223" s="434">
        <v>1</v>
      </c>
      <c r="B223" s="429" t="s">
        <v>434</v>
      </c>
      <c r="C223" s="429" t="s">
        <v>404</v>
      </c>
      <c r="D223" s="463">
        <v>0</v>
      </c>
      <c r="E223" s="427">
        <v>5100</v>
      </c>
      <c r="F223" s="456">
        <f t="shared" si="31"/>
        <v>0</v>
      </c>
      <c r="G223" s="437">
        <f t="shared" si="32"/>
        <v>0</v>
      </c>
    </row>
    <row r="224" spans="1:7" ht="12.75" customHeight="1">
      <c r="A224" s="434"/>
      <c r="B224" s="439"/>
      <c r="C224" s="439"/>
      <c r="D224" s="463"/>
      <c r="E224" s="427"/>
      <c r="F224" s="456"/>
      <c r="G224" s="439"/>
    </row>
    <row r="225" spans="1:7" ht="12.75" customHeight="1">
      <c r="A225" s="489"/>
      <c r="B225" s="489" t="s">
        <v>439</v>
      </c>
      <c r="C225" s="489"/>
      <c r="D225" s="489"/>
      <c r="E225" s="490"/>
      <c r="F225" s="490">
        <f>SUM(F227:F232)</f>
        <v>872910</v>
      </c>
      <c r="G225" s="490">
        <f>SUM(G227:G232)</f>
        <v>687330.7086614172</v>
      </c>
    </row>
    <row r="226" spans="1:7" ht="12.75" customHeight="1">
      <c r="A226" s="439"/>
      <c r="B226" s="440"/>
      <c r="C226" s="440"/>
      <c r="D226" s="440"/>
      <c r="E226" s="492"/>
      <c r="F226" s="493"/>
      <c r="G226" s="494"/>
    </row>
    <row r="227" spans="1:7" ht="12.75" customHeight="1">
      <c r="A227" s="434">
        <v>1</v>
      </c>
      <c r="B227" s="428" t="s">
        <v>439</v>
      </c>
      <c r="C227" s="428" t="s">
        <v>403</v>
      </c>
      <c r="D227" s="416">
        <v>237</v>
      </c>
      <c r="E227" s="417">
        <v>1550</v>
      </c>
      <c r="F227" s="455">
        <f aca="true" t="shared" si="33" ref="F227:F232">D227*E227</f>
        <v>367350</v>
      </c>
      <c r="G227" s="427">
        <f aca="true" t="shared" si="34" ref="G227:G232">F227/1.27</f>
        <v>289251.968503937</v>
      </c>
    </row>
    <row r="228" spans="1:7" ht="12.75" customHeight="1">
      <c r="A228" s="434">
        <v>1</v>
      </c>
      <c r="B228" s="428" t="s">
        <v>439</v>
      </c>
      <c r="C228" s="428" t="s">
        <v>404</v>
      </c>
      <c r="D228" s="416">
        <v>14</v>
      </c>
      <c r="E228" s="417">
        <v>1300</v>
      </c>
      <c r="F228" s="455">
        <f t="shared" si="33"/>
        <v>18200</v>
      </c>
      <c r="G228" s="427">
        <f t="shared" si="34"/>
        <v>14330.708661417322</v>
      </c>
    </row>
    <row r="229" spans="1:7" ht="12.75" customHeight="1">
      <c r="A229" s="434">
        <v>1</v>
      </c>
      <c r="B229" s="428" t="s">
        <v>498</v>
      </c>
      <c r="C229" s="428" t="s">
        <v>403</v>
      </c>
      <c r="D229" s="416">
        <v>316</v>
      </c>
      <c r="E229" s="417">
        <v>1100</v>
      </c>
      <c r="F229" s="455">
        <f t="shared" si="33"/>
        <v>347600</v>
      </c>
      <c r="G229" s="427">
        <f t="shared" si="34"/>
        <v>273700.7874015748</v>
      </c>
    </row>
    <row r="230" spans="1:7" ht="12.75" customHeight="1">
      <c r="A230" s="434">
        <v>1</v>
      </c>
      <c r="B230" s="428" t="s">
        <v>498</v>
      </c>
      <c r="C230" s="428" t="s">
        <v>404</v>
      </c>
      <c r="D230" s="416">
        <v>92</v>
      </c>
      <c r="E230" s="417">
        <v>900</v>
      </c>
      <c r="F230" s="455">
        <f t="shared" si="33"/>
        <v>82800</v>
      </c>
      <c r="G230" s="427">
        <f t="shared" si="34"/>
        <v>65196.850393700784</v>
      </c>
    </row>
    <row r="231" spans="1:7" ht="12.75" customHeight="1">
      <c r="A231" s="434">
        <v>1</v>
      </c>
      <c r="B231" s="428" t="s">
        <v>499</v>
      </c>
      <c r="C231" s="428" t="s">
        <v>403</v>
      </c>
      <c r="D231" s="416">
        <v>16</v>
      </c>
      <c r="E231" s="417">
        <v>1190</v>
      </c>
      <c r="F231" s="455">
        <f t="shared" si="33"/>
        <v>19040</v>
      </c>
      <c r="G231" s="427">
        <f t="shared" si="34"/>
        <v>14992.125984251968</v>
      </c>
    </row>
    <row r="232" spans="1:7" ht="12.75" customHeight="1">
      <c r="A232" s="434">
        <v>1</v>
      </c>
      <c r="B232" s="428" t="s">
        <v>500</v>
      </c>
      <c r="C232" s="428" t="s">
        <v>403</v>
      </c>
      <c r="D232" s="416">
        <v>48</v>
      </c>
      <c r="E232" s="417">
        <v>790</v>
      </c>
      <c r="F232" s="455">
        <f t="shared" si="33"/>
        <v>37920</v>
      </c>
      <c r="G232" s="427">
        <f t="shared" si="34"/>
        <v>29858.267716535433</v>
      </c>
    </row>
    <row r="233" spans="1:7" ht="12.75" customHeight="1">
      <c r="A233" s="434"/>
      <c r="B233" s="428"/>
      <c r="C233" s="428"/>
      <c r="D233" s="416"/>
      <c r="E233" s="417"/>
      <c r="F233" s="455"/>
      <c r="G233" s="427"/>
    </row>
    <row r="234" spans="1:7" ht="12.75" customHeight="1">
      <c r="A234" s="489"/>
      <c r="B234" s="489" t="s">
        <v>440</v>
      </c>
      <c r="C234" s="489"/>
      <c r="D234" s="489"/>
      <c r="E234" s="490"/>
      <c r="F234" s="490">
        <f>SUM(F236:F243)</f>
        <v>24800</v>
      </c>
      <c r="G234" s="490">
        <f>SUM(G236:G243)</f>
        <v>19527.55905511811</v>
      </c>
    </row>
    <row r="235" spans="1:10" s="432" customFormat="1" ht="12.75" customHeight="1">
      <c r="A235" s="443"/>
      <c r="B235" s="443"/>
      <c r="C235" s="443"/>
      <c r="D235" s="443"/>
      <c r="E235" s="452"/>
      <c r="F235" s="458"/>
      <c r="G235" s="452"/>
      <c r="I235" s="433"/>
      <c r="J235" s="433"/>
    </row>
    <row r="236" spans="1:7" ht="12.75" customHeight="1">
      <c r="A236" s="434">
        <v>1</v>
      </c>
      <c r="B236" s="428" t="s">
        <v>501</v>
      </c>
      <c r="C236" s="428" t="s">
        <v>452</v>
      </c>
      <c r="D236" s="416"/>
      <c r="E236" s="452">
        <v>14000</v>
      </c>
      <c r="F236" s="455">
        <f>D236*E236</f>
        <v>0</v>
      </c>
      <c r="G236" s="427">
        <f>F236/1.27</f>
        <v>0</v>
      </c>
    </row>
    <row r="237" spans="1:7" ht="12.75" customHeight="1">
      <c r="A237" s="434">
        <v>1</v>
      </c>
      <c r="B237" s="428" t="s">
        <v>501</v>
      </c>
      <c r="C237" s="428" t="s">
        <v>404</v>
      </c>
      <c r="D237" s="416">
        <v>0</v>
      </c>
      <c r="E237" s="452">
        <v>11700</v>
      </c>
      <c r="F237" s="455">
        <f aca="true" t="shared" si="35" ref="F237:F243">D237*E237</f>
        <v>0</v>
      </c>
      <c r="G237" s="427">
        <f aca="true" t="shared" si="36" ref="G237:G243">F237/1.27</f>
        <v>0</v>
      </c>
    </row>
    <row r="238" spans="1:7" ht="12.75" customHeight="1">
      <c r="A238" s="434">
        <v>1</v>
      </c>
      <c r="B238" s="428" t="s">
        <v>505</v>
      </c>
      <c r="C238" s="428" t="s">
        <v>452</v>
      </c>
      <c r="D238" s="416">
        <v>0</v>
      </c>
      <c r="E238" s="417">
        <v>9900</v>
      </c>
      <c r="F238" s="455">
        <f t="shared" si="35"/>
        <v>0</v>
      </c>
      <c r="G238" s="427">
        <f t="shared" si="36"/>
        <v>0</v>
      </c>
    </row>
    <row r="239" spans="1:7" ht="12.75" customHeight="1">
      <c r="A239" s="434">
        <v>1</v>
      </c>
      <c r="B239" s="428" t="s">
        <v>505</v>
      </c>
      <c r="C239" s="428" t="s">
        <v>404</v>
      </c>
      <c r="D239" s="416">
        <v>2</v>
      </c>
      <c r="E239" s="417">
        <v>8100</v>
      </c>
      <c r="F239" s="455">
        <f t="shared" si="35"/>
        <v>16200</v>
      </c>
      <c r="G239" s="427">
        <f t="shared" si="36"/>
        <v>12755.905511811023</v>
      </c>
    </row>
    <row r="240" spans="1:7" ht="12.75" customHeight="1">
      <c r="A240" s="434">
        <v>1</v>
      </c>
      <c r="B240" s="428" t="s">
        <v>502</v>
      </c>
      <c r="C240" s="428" t="s">
        <v>452</v>
      </c>
      <c r="D240" s="463">
        <v>0</v>
      </c>
      <c r="E240" s="427">
        <v>7300</v>
      </c>
      <c r="F240" s="455">
        <f t="shared" si="35"/>
        <v>0</v>
      </c>
      <c r="G240" s="427">
        <f t="shared" si="36"/>
        <v>0</v>
      </c>
    </row>
    <row r="241" spans="1:7" ht="12.75" customHeight="1">
      <c r="A241" s="434">
        <v>1</v>
      </c>
      <c r="B241" s="428" t="s">
        <v>502</v>
      </c>
      <c r="C241" s="428" t="s">
        <v>404</v>
      </c>
      <c r="D241" s="463">
        <v>0</v>
      </c>
      <c r="E241" s="427">
        <v>6200</v>
      </c>
      <c r="F241" s="455">
        <f t="shared" si="35"/>
        <v>0</v>
      </c>
      <c r="G241" s="427">
        <f t="shared" si="36"/>
        <v>0</v>
      </c>
    </row>
    <row r="242" spans="1:7" ht="12.75" customHeight="1">
      <c r="A242" s="434">
        <v>1</v>
      </c>
      <c r="B242" s="428" t="s">
        <v>503</v>
      </c>
      <c r="C242" s="428" t="s">
        <v>452</v>
      </c>
      <c r="D242" s="416">
        <v>0</v>
      </c>
      <c r="E242" s="417">
        <v>5200</v>
      </c>
      <c r="F242" s="455">
        <f t="shared" si="35"/>
        <v>0</v>
      </c>
      <c r="G242" s="427">
        <f t="shared" si="36"/>
        <v>0</v>
      </c>
    </row>
    <row r="243" spans="1:7" ht="12.75" customHeight="1">
      <c r="A243" s="434">
        <v>1</v>
      </c>
      <c r="B243" s="428" t="s">
        <v>503</v>
      </c>
      <c r="C243" s="428" t="s">
        <v>404</v>
      </c>
      <c r="D243" s="416">
        <v>2</v>
      </c>
      <c r="E243" s="417">
        <v>4300</v>
      </c>
      <c r="F243" s="455">
        <f t="shared" si="35"/>
        <v>8600</v>
      </c>
      <c r="G243" s="427">
        <f t="shared" si="36"/>
        <v>6771.653543307087</v>
      </c>
    </row>
    <row r="244" spans="1:7" ht="12.75" customHeight="1">
      <c r="A244" s="434"/>
      <c r="B244" s="439"/>
      <c r="C244" s="439"/>
      <c r="D244" s="463"/>
      <c r="E244" s="427"/>
      <c r="F244" s="456"/>
      <c r="G244" s="439"/>
    </row>
    <row r="245" spans="1:11" s="432" customFormat="1" ht="12.75" customHeight="1">
      <c r="A245" s="489"/>
      <c r="B245" s="489" t="s">
        <v>428</v>
      </c>
      <c r="C245" s="489"/>
      <c r="D245" s="489"/>
      <c r="E245" s="490"/>
      <c r="F245" s="490">
        <f>SUM(F247:F294)</f>
        <v>151700</v>
      </c>
      <c r="G245" s="490">
        <f>SUM(G247:G294)</f>
        <v>119448.81889763777</v>
      </c>
      <c r="I245" s="449"/>
      <c r="J245" s="449"/>
      <c r="K245" s="498"/>
    </row>
    <row r="246" spans="1:11" ht="12.75" customHeight="1">
      <c r="A246" s="439"/>
      <c r="B246" s="440"/>
      <c r="C246" s="440"/>
      <c r="D246" s="440"/>
      <c r="E246" s="492"/>
      <c r="F246" s="496"/>
      <c r="G246" s="497"/>
      <c r="I246" s="442"/>
      <c r="J246" s="499"/>
      <c r="K246" s="500"/>
    </row>
    <row r="247" spans="1:11" ht="12.75" customHeight="1">
      <c r="A247" s="434">
        <v>1</v>
      </c>
      <c r="B247" s="428" t="s">
        <v>504</v>
      </c>
      <c r="C247" s="428" t="s">
        <v>403</v>
      </c>
      <c r="D247" s="416">
        <v>22</v>
      </c>
      <c r="E247" s="452">
        <v>650</v>
      </c>
      <c r="F247" s="455">
        <f>D247*E247</f>
        <v>14300</v>
      </c>
      <c r="G247" s="427">
        <f>F247/1.27</f>
        <v>11259.842519685038</v>
      </c>
      <c r="I247" s="442"/>
      <c r="J247" s="447"/>
      <c r="K247" s="475"/>
    </row>
    <row r="248" spans="1:11" ht="12.75" customHeight="1">
      <c r="A248" s="434">
        <v>1</v>
      </c>
      <c r="B248" s="428" t="s">
        <v>471</v>
      </c>
      <c r="C248" s="428" t="s">
        <v>403</v>
      </c>
      <c r="D248" s="416"/>
      <c r="E248" s="452">
        <v>1000</v>
      </c>
      <c r="F248" s="455">
        <f aca="true" t="shared" si="37" ref="F248:F294">D248*E248</f>
        <v>0</v>
      </c>
      <c r="G248" s="427">
        <f aca="true" t="shared" si="38" ref="G248:G294">F248/1.27</f>
        <v>0</v>
      </c>
      <c r="I248" s="442"/>
      <c r="J248" s="447"/>
      <c r="K248" s="475"/>
    </row>
    <row r="249" spans="1:11" ht="12.75" customHeight="1">
      <c r="A249" s="434">
        <v>1</v>
      </c>
      <c r="B249" s="428" t="s">
        <v>473</v>
      </c>
      <c r="C249" s="428" t="s">
        <v>403</v>
      </c>
      <c r="D249" s="416"/>
      <c r="E249" s="452">
        <v>400</v>
      </c>
      <c r="F249" s="455">
        <f t="shared" si="37"/>
        <v>0</v>
      </c>
      <c r="G249" s="427">
        <f t="shared" si="38"/>
        <v>0</v>
      </c>
      <c r="I249" s="442"/>
      <c r="J249" s="447"/>
      <c r="K249" s="475"/>
    </row>
    <row r="250" spans="1:11" ht="12.75" customHeight="1">
      <c r="A250" s="434">
        <v>1</v>
      </c>
      <c r="B250" s="428" t="s">
        <v>474</v>
      </c>
      <c r="C250" s="428" t="s">
        <v>403</v>
      </c>
      <c r="D250" s="416"/>
      <c r="E250" s="452">
        <v>700</v>
      </c>
      <c r="F250" s="455">
        <f t="shared" si="37"/>
        <v>0</v>
      </c>
      <c r="G250" s="427">
        <f t="shared" si="38"/>
        <v>0</v>
      </c>
      <c r="I250" s="442"/>
      <c r="J250" s="447"/>
      <c r="K250" s="475"/>
    </row>
    <row r="251" spans="1:11" ht="12.75" customHeight="1">
      <c r="A251" s="434">
        <v>1</v>
      </c>
      <c r="B251" s="428" t="s">
        <v>468</v>
      </c>
      <c r="C251" s="428" t="s">
        <v>403</v>
      </c>
      <c r="D251" s="416">
        <v>1</v>
      </c>
      <c r="E251" s="452">
        <v>4800</v>
      </c>
      <c r="F251" s="455">
        <f t="shared" si="37"/>
        <v>4800</v>
      </c>
      <c r="G251" s="427">
        <f t="shared" si="38"/>
        <v>3779.527559055118</v>
      </c>
      <c r="I251" s="442"/>
      <c r="J251" s="447"/>
      <c r="K251" s="475"/>
    </row>
    <row r="252" spans="1:11" ht="12.75" customHeight="1">
      <c r="A252" s="434">
        <v>1</v>
      </c>
      <c r="B252" s="428" t="s">
        <v>469</v>
      </c>
      <c r="C252" s="428" t="s">
        <v>403</v>
      </c>
      <c r="D252" s="416">
        <v>5</v>
      </c>
      <c r="E252" s="452">
        <v>6000</v>
      </c>
      <c r="F252" s="455">
        <f t="shared" si="37"/>
        <v>30000</v>
      </c>
      <c r="G252" s="427">
        <f t="shared" si="38"/>
        <v>23622.047244094487</v>
      </c>
      <c r="I252" s="442"/>
      <c r="J252" s="447"/>
      <c r="K252" s="475"/>
    </row>
    <row r="253" spans="1:11" ht="12.75" customHeight="1">
      <c r="A253" s="434">
        <v>1</v>
      </c>
      <c r="B253" s="428" t="s">
        <v>470</v>
      </c>
      <c r="C253" s="428" t="s">
        <v>403</v>
      </c>
      <c r="D253" s="416">
        <v>4</v>
      </c>
      <c r="E253" s="452">
        <v>7200</v>
      </c>
      <c r="F253" s="455">
        <f t="shared" si="37"/>
        <v>28800</v>
      </c>
      <c r="G253" s="427">
        <f t="shared" si="38"/>
        <v>22677.165354330707</v>
      </c>
      <c r="I253" s="442"/>
      <c r="J253" s="447"/>
      <c r="K253" s="475"/>
    </row>
    <row r="254" spans="1:11" ht="12.75" customHeight="1">
      <c r="A254" s="434">
        <v>1</v>
      </c>
      <c r="B254" s="428" t="s">
        <v>506</v>
      </c>
      <c r="C254" s="428" t="s">
        <v>403</v>
      </c>
      <c r="D254" s="416"/>
      <c r="E254" s="452">
        <v>4500</v>
      </c>
      <c r="F254" s="455">
        <f t="shared" si="37"/>
        <v>0</v>
      </c>
      <c r="G254" s="427">
        <f t="shared" si="38"/>
        <v>0</v>
      </c>
      <c r="I254" s="442"/>
      <c r="J254" s="447"/>
      <c r="K254" s="475"/>
    </row>
    <row r="255" spans="1:11" ht="12.75" customHeight="1">
      <c r="A255" s="434">
        <v>1</v>
      </c>
      <c r="B255" s="428" t="s">
        <v>507</v>
      </c>
      <c r="C255" s="428" t="s">
        <v>403</v>
      </c>
      <c r="D255" s="416"/>
      <c r="E255" s="452">
        <v>9000</v>
      </c>
      <c r="F255" s="455">
        <f t="shared" si="37"/>
        <v>0</v>
      </c>
      <c r="G255" s="427">
        <f t="shared" si="38"/>
        <v>0</v>
      </c>
      <c r="I255" s="442"/>
      <c r="J255" s="447"/>
      <c r="K255" s="475"/>
    </row>
    <row r="256" spans="1:11" ht="12.75" customHeight="1">
      <c r="A256" s="434">
        <v>1</v>
      </c>
      <c r="B256" s="428" t="s">
        <v>472</v>
      </c>
      <c r="C256" s="428" t="s">
        <v>403</v>
      </c>
      <c r="D256" s="416">
        <v>10</v>
      </c>
      <c r="E256" s="452">
        <v>4200</v>
      </c>
      <c r="F256" s="455">
        <f t="shared" si="37"/>
        <v>42000</v>
      </c>
      <c r="G256" s="427">
        <f t="shared" si="38"/>
        <v>33070.86614173228</v>
      </c>
      <c r="I256" s="442"/>
      <c r="J256" s="447"/>
      <c r="K256" s="475"/>
    </row>
    <row r="257" spans="1:11" ht="12.75" customHeight="1">
      <c r="A257" s="434">
        <v>1</v>
      </c>
      <c r="B257" s="428" t="s">
        <v>467</v>
      </c>
      <c r="C257" s="428" t="s">
        <v>403</v>
      </c>
      <c r="D257" s="416"/>
      <c r="E257" s="452">
        <v>3700</v>
      </c>
      <c r="F257" s="455">
        <f t="shared" si="37"/>
        <v>0</v>
      </c>
      <c r="G257" s="427">
        <f t="shared" si="38"/>
        <v>0</v>
      </c>
      <c r="I257" s="442"/>
      <c r="J257" s="447"/>
      <c r="K257" s="475"/>
    </row>
    <row r="258" spans="1:11" ht="12.75" customHeight="1">
      <c r="A258" s="434">
        <v>1</v>
      </c>
      <c r="B258" s="428" t="s">
        <v>466</v>
      </c>
      <c r="C258" s="428" t="s">
        <v>403</v>
      </c>
      <c r="D258" s="416"/>
      <c r="E258" s="452">
        <v>3000</v>
      </c>
      <c r="F258" s="455">
        <f t="shared" si="37"/>
        <v>0</v>
      </c>
      <c r="G258" s="427">
        <f t="shared" si="38"/>
        <v>0</v>
      </c>
      <c r="I258" s="442"/>
      <c r="J258" s="447"/>
      <c r="K258" s="475"/>
    </row>
    <row r="259" spans="1:11" ht="12.75" customHeight="1">
      <c r="A259" s="434">
        <v>1</v>
      </c>
      <c r="B259" s="428" t="s">
        <v>508</v>
      </c>
      <c r="C259" s="428" t="s">
        <v>403</v>
      </c>
      <c r="D259" s="416"/>
      <c r="E259" s="452">
        <v>3300</v>
      </c>
      <c r="F259" s="455">
        <f t="shared" si="37"/>
        <v>0</v>
      </c>
      <c r="G259" s="427">
        <f t="shared" si="38"/>
        <v>0</v>
      </c>
      <c r="I259" s="442"/>
      <c r="J259" s="447"/>
      <c r="K259" s="475"/>
    </row>
    <row r="260" spans="1:11" ht="12.75" customHeight="1">
      <c r="A260" s="434">
        <v>1</v>
      </c>
      <c r="B260" s="428" t="s">
        <v>465</v>
      </c>
      <c r="C260" s="428" t="s">
        <v>403</v>
      </c>
      <c r="D260" s="416"/>
      <c r="E260" s="452">
        <v>5500</v>
      </c>
      <c r="F260" s="455">
        <f t="shared" si="37"/>
        <v>0</v>
      </c>
      <c r="G260" s="427">
        <f t="shared" si="38"/>
        <v>0</v>
      </c>
      <c r="I260" s="442"/>
      <c r="J260" s="447"/>
      <c r="K260" s="475"/>
    </row>
    <row r="261" spans="1:11" ht="12.75" customHeight="1">
      <c r="A261" s="434">
        <v>1</v>
      </c>
      <c r="B261" s="428" t="s">
        <v>509</v>
      </c>
      <c r="C261" s="428" t="s">
        <v>403</v>
      </c>
      <c r="D261" s="416"/>
      <c r="E261" s="452">
        <v>4400</v>
      </c>
      <c r="F261" s="455">
        <f t="shared" si="37"/>
        <v>0</v>
      </c>
      <c r="G261" s="427">
        <f t="shared" si="38"/>
        <v>0</v>
      </c>
      <c r="I261" s="442"/>
      <c r="J261" s="447"/>
      <c r="K261" s="475"/>
    </row>
    <row r="262" spans="1:11" ht="12.75" customHeight="1">
      <c r="A262" s="434">
        <v>1</v>
      </c>
      <c r="B262" s="428" t="s">
        <v>510</v>
      </c>
      <c r="C262" s="428" t="s">
        <v>403</v>
      </c>
      <c r="D262" s="416">
        <v>1</v>
      </c>
      <c r="E262" s="452">
        <v>4000</v>
      </c>
      <c r="F262" s="455">
        <f t="shared" si="37"/>
        <v>4000</v>
      </c>
      <c r="G262" s="427">
        <f t="shared" si="38"/>
        <v>3149.6062992125985</v>
      </c>
      <c r="I262" s="442"/>
      <c r="J262" s="447"/>
      <c r="K262" s="475"/>
    </row>
    <row r="263" spans="1:11" ht="12.75" customHeight="1">
      <c r="A263" s="434">
        <v>1</v>
      </c>
      <c r="B263" s="428" t="s">
        <v>511</v>
      </c>
      <c r="C263" s="428" t="s">
        <v>403</v>
      </c>
      <c r="D263" s="416"/>
      <c r="E263" s="452">
        <v>4000</v>
      </c>
      <c r="F263" s="455">
        <f t="shared" si="37"/>
        <v>0</v>
      </c>
      <c r="G263" s="427">
        <f t="shared" si="38"/>
        <v>0</v>
      </c>
      <c r="I263" s="442"/>
      <c r="J263" s="447"/>
      <c r="K263" s="475"/>
    </row>
    <row r="264" spans="1:11" ht="12.75" customHeight="1">
      <c r="A264" s="434">
        <v>1</v>
      </c>
      <c r="B264" s="428" t="s">
        <v>512</v>
      </c>
      <c r="C264" s="428" t="s">
        <v>403</v>
      </c>
      <c r="D264" s="416">
        <v>3</v>
      </c>
      <c r="E264" s="452">
        <v>4000</v>
      </c>
      <c r="F264" s="455">
        <f t="shared" si="37"/>
        <v>12000</v>
      </c>
      <c r="G264" s="427">
        <f t="shared" si="38"/>
        <v>9448.818897637795</v>
      </c>
      <c r="I264" s="442"/>
      <c r="J264" s="447"/>
      <c r="K264" s="475"/>
    </row>
    <row r="265" spans="1:11" ht="12.75" customHeight="1">
      <c r="A265" s="434">
        <v>1</v>
      </c>
      <c r="B265" s="428" t="s">
        <v>513</v>
      </c>
      <c r="C265" s="428" t="s">
        <v>403</v>
      </c>
      <c r="D265" s="416">
        <v>3</v>
      </c>
      <c r="E265" s="452">
        <v>4400</v>
      </c>
      <c r="F265" s="455">
        <f t="shared" si="37"/>
        <v>13200</v>
      </c>
      <c r="G265" s="427">
        <f t="shared" si="38"/>
        <v>10393.700787401574</v>
      </c>
      <c r="I265" s="442"/>
      <c r="J265" s="447"/>
      <c r="K265" s="475"/>
    </row>
    <row r="266" spans="1:11" ht="12.75" customHeight="1">
      <c r="A266" s="434">
        <v>1</v>
      </c>
      <c r="B266" s="428" t="s">
        <v>515</v>
      </c>
      <c r="C266" s="428" t="s">
        <v>403</v>
      </c>
      <c r="D266" s="416"/>
      <c r="E266" s="452">
        <v>4900</v>
      </c>
      <c r="F266" s="455">
        <f t="shared" si="37"/>
        <v>0</v>
      </c>
      <c r="G266" s="427">
        <f t="shared" si="38"/>
        <v>0</v>
      </c>
      <c r="I266" s="442"/>
      <c r="J266" s="447"/>
      <c r="K266" s="475"/>
    </row>
    <row r="267" spans="1:11" ht="12.75" customHeight="1">
      <c r="A267" s="434">
        <v>1</v>
      </c>
      <c r="B267" s="428" t="s">
        <v>514</v>
      </c>
      <c r="C267" s="428" t="s">
        <v>403</v>
      </c>
      <c r="D267" s="416"/>
      <c r="E267" s="452">
        <v>4400</v>
      </c>
      <c r="F267" s="455">
        <f t="shared" si="37"/>
        <v>0</v>
      </c>
      <c r="G267" s="427">
        <f t="shared" si="38"/>
        <v>0</v>
      </c>
      <c r="I267" s="442"/>
      <c r="J267" s="447"/>
      <c r="K267" s="475"/>
    </row>
    <row r="268" spans="1:11" ht="12.75" customHeight="1">
      <c r="A268" s="434">
        <v>1</v>
      </c>
      <c r="B268" s="428" t="s">
        <v>464</v>
      </c>
      <c r="C268" s="428" t="s">
        <v>403</v>
      </c>
      <c r="D268" s="416"/>
      <c r="E268" s="452">
        <v>4900</v>
      </c>
      <c r="F268" s="455">
        <f t="shared" si="37"/>
        <v>0</v>
      </c>
      <c r="G268" s="427">
        <f t="shared" si="38"/>
        <v>0</v>
      </c>
      <c r="I268" s="442"/>
      <c r="J268" s="447"/>
      <c r="K268" s="475"/>
    </row>
    <row r="269" spans="1:11" ht="12.75" customHeight="1">
      <c r="A269" s="434">
        <v>1</v>
      </c>
      <c r="B269" s="428" t="s">
        <v>463</v>
      </c>
      <c r="C269" s="428" t="s">
        <v>403</v>
      </c>
      <c r="D269" s="416"/>
      <c r="E269" s="452">
        <v>5500</v>
      </c>
      <c r="F269" s="455">
        <f t="shared" si="37"/>
        <v>0</v>
      </c>
      <c r="G269" s="427">
        <f t="shared" si="38"/>
        <v>0</v>
      </c>
      <c r="I269" s="442"/>
      <c r="J269" s="447"/>
      <c r="K269" s="475"/>
    </row>
    <row r="270" spans="1:11" ht="12.75" customHeight="1">
      <c r="A270" s="434">
        <v>1</v>
      </c>
      <c r="B270" s="428" t="s">
        <v>462</v>
      </c>
      <c r="C270" s="428" t="s">
        <v>403</v>
      </c>
      <c r="D270" s="416"/>
      <c r="E270" s="452">
        <v>6900</v>
      </c>
      <c r="F270" s="455">
        <f t="shared" si="37"/>
        <v>0</v>
      </c>
      <c r="G270" s="427">
        <f t="shared" si="38"/>
        <v>0</v>
      </c>
      <c r="I270" s="442"/>
      <c r="J270" s="447"/>
      <c r="K270" s="475"/>
    </row>
    <row r="271" spans="1:11" ht="12.75" customHeight="1">
      <c r="A271" s="434">
        <v>1</v>
      </c>
      <c r="B271" s="428" t="s">
        <v>516</v>
      </c>
      <c r="C271" s="428" t="s">
        <v>403</v>
      </c>
      <c r="D271" s="416"/>
      <c r="E271" s="452">
        <v>3200</v>
      </c>
      <c r="F271" s="455">
        <f t="shared" si="37"/>
        <v>0</v>
      </c>
      <c r="G271" s="427">
        <f t="shared" si="38"/>
        <v>0</v>
      </c>
      <c r="I271" s="442"/>
      <c r="J271" s="447"/>
      <c r="K271" s="475"/>
    </row>
    <row r="272" spans="1:11" ht="12.75" customHeight="1">
      <c r="A272" s="434">
        <v>1</v>
      </c>
      <c r="B272" s="428" t="s">
        <v>517</v>
      </c>
      <c r="C272" s="428" t="s">
        <v>403</v>
      </c>
      <c r="D272" s="416"/>
      <c r="E272" s="452">
        <v>1400</v>
      </c>
      <c r="F272" s="455">
        <f t="shared" si="37"/>
        <v>0</v>
      </c>
      <c r="G272" s="427">
        <f t="shared" si="38"/>
        <v>0</v>
      </c>
      <c r="I272" s="442"/>
      <c r="J272" s="447"/>
      <c r="K272" s="475"/>
    </row>
    <row r="273" spans="1:11" ht="12.75" customHeight="1">
      <c r="A273" s="434">
        <v>1</v>
      </c>
      <c r="B273" s="428" t="s">
        <v>518</v>
      </c>
      <c r="C273" s="428" t="s">
        <v>403</v>
      </c>
      <c r="D273" s="416"/>
      <c r="E273" s="452">
        <v>2700</v>
      </c>
      <c r="F273" s="455">
        <f t="shared" si="37"/>
        <v>0</v>
      </c>
      <c r="G273" s="427">
        <f t="shared" si="38"/>
        <v>0</v>
      </c>
      <c r="I273" s="442"/>
      <c r="J273" s="447"/>
      <c r="K273" s="475"/>
    </row>
    <row r="274" spans="1:11" ht="12.75" customHeight="1">
      <c r="A274" s="434">
        <v>1</v>
      </c>
      <c r="B274" s="428" t="s">
        <v>519</v>
      </c>
      <c r="C274" s="428" t="s">
        <v>403</v>
      </c>
      <c r="D274" s="416"/>
      <c r="E274" s="452">
        <v>2300</v>
      </c>
      <c r="F274" s="455">
        <f t="shared" si="37"/>
        <v>0</v>
      </c>
      <c r="G274" s="427">
        <f t="shared" si="38"/>
        <v>0</v>
      </c>
      <c r="I274" s="442"/>
      <c r="J274" s="447"/>
      <c r="K274" s="475"/>
    </row>
    <row r="275" spans="1:11" ht="12.75" customHeight="1">
      <c r="A275" s="434">
        <v>1</v>
      </c>
      <c r="B275" s="428" t="s">
        <v>520</v>
      </c>
      <c r="C275" s="428" t="s">
        <v>403</v>
      </c>
      <c r="D275" s="416"/>
      <c r="E275" s="452">
        <v>3200</v>
      </c>
      <c r="F275" s="455">
        <f t="shared" si="37"/>
        <v>0</v>
      </c>
      <c r="G275" s="427">
        <f t="shared" si="38"/>
        <v>0</v>
      </c>
      <c r="I275" s="442"/>
      <c r="J275" s="447"/>
      <c r="K275" s="475"/>
    </row>
    <row r="276" spans="1:11" ht="12.75" customHeight="1">
      <c r="A276" s="434">
        <v>1</v>
      </c>
      <c r="B276" s="428" t="s">
        <v>521</v>
      </c>
      <c r="C276" s="428" t="s">
        <v>403</v>
      </c>
      <c r="D276" s="416"/>
      <c r="E276" s="452">
        <v>3200</v>
      </c>
      <c r="F276" s="455">
        <f t="shared" si="37"/>
        <v>0</v>
      </c>
      <c r="G276" s="427">
        <f t="shared" si="38"/>
        <v>0</v>
      </c>
      <c r="I276" s="442"/>
      <c r="J276" s="447"/>
      <c r="K276" s="475"/>
    </row>
    <row r="277" spans="1:11" ht="12.75" customHeight="1">
      <c r="A277" s="434">
        <v>1</v>
      </c>
      <c r="B277" s="428" t="s">
        <v>461</v>
      </c>
      <c r="C277" s="428" t="s">
        <v>403</v>
      </c>
      <c r="D277" s="416"/>
      <c r="E277" s="452">
        <v>7900</v>
      </c>
      <c r="F277" s="455">
        <f t="shared" si="37"/>
        <v>0</v>
      </c>
      <c r="G277" s="427">
        <f t="shared" si="38"/>
        <v>0</v>
      </c>
      <c r="I277" s="442"/>
      <c r="J277" s="447"/>
      <c r="K277" s="475"/>
    </row>
    <row r="278" spans="1:11" ht="12.75" customHeight="1">
      <c r="A278" s="434">
        <v>1</v>
      </c>
      <c r="B278" s="428" t="s">
        <v>460</v>
      </c>
      <c r="C278" s="428" t="s">
        <v>403</v>
      </c>
      <c r="D278" s="416"/>
      <c r="E278" s="452">
        <v>4500</v>
      </c>
      <c r="F278" s="455">
        <f t="shared" si="37"/>
        <v>0</v>
      </c>
      <c r="G278" s="427">
        <f t="shared" si="38"/>
        <v>0</v>
      </c>
      <c r="I278" s="442"/>
      <c r="J278" s="447"/>
      <c r="K278" s="475"/>
    </row>
    <row r="279" spans="1:11" ht="12.75" customHeight="1">
      <c r="A279" s="434">
        <v>1</v>
      </c>
      <c r="B279" s="428" t="s">
        <v>459</v>
      </c>
      <c r="C279" s="428" t="s">
        <v>403</v>
      </c>
      <c r="D279" s="416"/>
      <c r="E279" s="452">
        <v>5500</v>
      </c>
      <c r="F279" s="455">
        <f t="shared" si="37"/>
        <v>0</v>
      </c>
      <c r="G279" s="427">
        <f t="shared" si="38"/>
        <v>0</v>
      </c>
      <c r="I279" s="442"/>
      <c r="J279" s="447"/>
      <c r="K279" s="475"/>
    </row>
    <row r="280" spans="1:11" ht="12.75" customHeight="1">
      <c r="A280" s="434">
        <v>1</v>
      </c>
      <c r="B280" s="428" t="s">
        <v>480</v>
      </c>
      <c r="C280" s="428" t="s">
        <v>403</v>
      </c>
      <c r="D280" s="416">
        <v>1</v>
      </c>
      <c r="E280" s="452">
        <v>2600</v>
      </c>
      <c r="F280" s="455">
        <f t="shared" si="37"/>
        <v>2600</v>
      </c>
      <c r="G280" s="427">
        <f t="shared" si="38"/>
        <v>2047.244094488189</v>
      </c>
      <c r="I280" s="442"/>
      <c r="J280" s="447"/>
      <c r="K280" s="475"/>
    </row>
    <row r="281" spans="1:11" ht="12.75" customHeight="1">
      <c r="A281" s="434">
        <v>1</v>
      </c>
      <c r="B281" s="428" t="s">
        <v>458</v>
      </c>
      <c r="C281" s="428" t="s">
        <v>403</v>
      </c>
      <c r="D281" s="416"/>
      <c r="E281" s="452">
        <v>8900</v>
      </c>
      <c r="F281" s="455">
        <f t="shared" si="37"/>
        <v>0</v>
      </c>
      <c r="G281" s="427">
        <f t="shared" si="38"/>
        <v>0</v>
      </c>
      <c r="I281" s="442"/>
      <c r="J281" s="447"/>
      <c r="K281" s="475"/>
    </row>
    <row r="282" spans="1:11" ht="12.75" customHeight="1">
      <c r="A282" s="434">
        <v>1</v>
      </c>
      <c r="B282" s="428" t="s">
        <v>457</v>
      </c>
      <c r="C282" s="428" t="s">
        <v>403</v>
      </c>
      <c r="D282" s="416"/>
      <c r="E282" s="452">
        <v>9900</v>
      </c>
      <c r="F282" s="455">
        <f t="shared" si="37"/>
        <v>0</v>
      </c>
      <c r="G282" s="427">
        <f t="shared" si="38"/>
        <v>0</v>
      </c>
      <c r="I282" s="442"/>
      <c r="J282" s="447"/>
      <c r="K282" s="475"/>
    </row>
    <row r="283" spans="1:11" ht="12.75" customHeight="1">
      <c r="A283" s="434">
        <v>1</v>
      </c>
      <c r="B283" s="428" t="s">
        <v>456</v>
      </c>
      <c r="C283" s="428" t="s">
        <v>403</v>
      </c>
      <c r="D283" s="416"/>
      <c r="E283" s="452">
        <v>9900</v>
      </c>
      <c r="F283" s="455">
        <f t="shared" si="37"/>
        <v>0</v>
      </c>
      <c r="G283" s="427">
        <f t="shared" si="38"/>
        <v>0</v>
      </c>
      <c r="I283" s="442"/>
      <c r="J283" s="447"/>
      <c r="K283" s="475"/>
    </row>
    <row r="284" spans="1:11" ht="12.75" customHeight="1">
      <c r="A284" s="434">
        <v>1</v>
      </c>
      <c r="B284" s="428" t="s">
        <v>455</v>
      </c>
      <c r="C284" s="428" t="s">
        <v>403</v>
      </c>
      <c r="D284" s="416"/>
      <c r="E284" s="452">
        <v>4500</v>
      </c>
      <c r="F284" s="455">
        <f t="shared" si="37"/>
        <v>0</v>
      </c>
      <c r="G284" s="427">
        <f t="shared" si="38"/>
        <v>0</v>
      </c>
      <c r="I284" s="442"/>
      <c r="J284" s="447"/>
      <c r="K284" s="475"/>
    </row>
    <row r="285" spans="1:11" ht="12.75" customHeight="1">
      <c r="A285" s="434">
        <v>1</v>
      </c>
      <c r="B285" s="428" t="s">
        <v>454</v>
      </c>
      <c r="C285" s="428" t="s">
        <v>403</v>
      </c>
      <c r="D285" s="416"/>
      <c r="E285" s="452">
        <v>8900</v>
      </c>
      <c r="F285" s="455">
        <f t="shared" si="37"/>
        <v>0</v>
      </c>
      <c r="G285" s="427">
        <f t="shared" si="38"/>
        <v>0</v>
      </c>
      <c r="I285" s="442"/>
      <c r="J285" s="447"/>
      <c r="K285" s="475"/>
    </row>
    <row r="286" spans="1:11" ht="12.75" customHeight="1">
      <c r="A286" s="434">
        <v>1</v>
      </c>
      <c r="B286" s="428" t="s">
        <v>453</v>
      </c>
      <c r="C286" s="428" t="s">
        <v>403</v>
      </c>
      <c r="D286" s="416"/>
      <c r="E286" s="452">
        <v>7900</v>
      </c>
      <c r="F286" s="455">
        <f t="shared" si="37"/>
        <v>0</v>
      </c>
      <c r="G286" s="427">
        <f t="shared" si="38"/>
        <v>0</v>
      </c>
      <c r="I286" s="442"/>
      <c r="J286" s="447"/>
      <c r="K286" s="475"/>
    </row>
    <row r="287" spans="1:11" ht="12.75" customHeight="1">
      <c r="A287" s="434">
        <v>1</v>
      </c>
      <c r="B287" s="428" t="s">
        <v>556</v>
      </c>
      <c r="C287" s="428" t="s">
        <v>475</v>
      </c>
      <c r="D287" s="416"/>
      <c r="E287" s="452">
        <v>5800</v>
      </c>
      <c r="F287" s="455">
        <f t="shared" si="37"/>
        <v>0</v>
      </c>
      <c r="G287" s="427">
        <f t="shared" si="38"/>
        <v>0</v>
      </c>
      <c r="I287" s="442"/>
      <c r="J287" s="447"/>
      <c r="K287" s="475"/>
    </row>
    <row r="288" spans="1:11" ht="12.75" customHeight="1">
      <c r="A288" s="434">
        <v>1</v>
      </c>
      <c r="B288" s="428" t="s">
        <v>557</v>
      </c>
      <c r="C288" s="428" t="s">
        <v>475</v>
      </c>
      <c r="D288" s="416"/>
      <c r="E288" s="452">
        <v>11490</v>
      </c>
      <c r="F288" s="455">
        <f t="shared" si="37"/>
        <v>0</v>
      </c>
      <c r="G288" s="427">
        <f t="shared" si="38"/>
        <v>0</v>
      </c>
      <c r="I288" s="442"/>
      <c r="J288" s="447"/>
      <c r="K288" s="475"/>
    </row>
    <row r="289" spans="1:11" ht="12.75" customHeight="1">
      <c r="A289" s="434">
        <v>1</v>
      </c>
      <c r="B289" s="428" t="s">
        <v>558</v>
      </c>
      <c r="C289" s="428" t="s">
        <v>475</v>
      </c>
      <c r="D289" s="416"/>
      <c r="E289" s="452">
        <v>14490</v>
      </c>
      <c r="F289" s="455">
        <f t="shared" si="37"/>
        <v>0</v>
      </c>
      <c r="G289" s="427">
        <f t="shared" si="38"/>
        <v>0</v>
      </c>
      <c r="I289" s="442"/>
      <c r="J289" s="447"/>
      <c r="K289" s="475"/>
    </row>
    <row r="290" spans="1:11" ht="12.75" customHeight="1">
      <c r="A290" s="434">
        <v>1</v>
      </c>
      <c r="B290" s="428" t="s">
        <v>559</v>
      </c>
      <c r="C290" s="428" t="s">
        <v>475</v>
      </c>
      <c r="D290" s="416"/>
      <c r="E290" s="452">
        <v>10990</v>
      </c>
      <c r="F290" s="455">
        <f t="shared" si="37"/>
        <v>0</v>
      </c>
      <c r="G290" s="427">
        <f t="shared" si="38"/>
        <v>0</v>
      </c>
      <c r="I290" s="442"/>
      <c r="J290" s="447"/>
      <c r="K290" s="475"/>
    </row>
    <row r="291" spans="1:11" ht="12.75" customHeight="1">
      <c r="A291" s="434">
        <v>1</v>
      </c>
      <c r="B291" s="428" t="s">
        <v>560</v>
      </c>
      <c r="C291" s="428" t="s">
        <v>475</v>
      </c>
      <c r="D291" s="416"/>
      <c r="E291" s="452">
        <v>13490</v>
      </c>
      <c r="F291" s="455">
        <f t="shared" si="37"/>
        <v>0</v>
      </c>
      <c r="G291" s="427">
        <f t="shared" si="38"/>
        <v>0</v>
      </c>
      <c r="I291" s="442"/>
      <c r="J291" s="447"/>
      <c r="K291" s="475"/>
    </row>
    <row r="292" spans="1:11" ht="12.75" customHeight="1">
      <c r="A292" s="434">
        <v>1</v>
      </c>
      <c r="B292" s="428" t="s">
        <v>561</v>
      </c>
      <c r="C292" s="428" t="s">
        <v>475</v>
      </c>
      <c r="D292" s="416"/>
      <c r="E292" s="452">
        <v>23490</v>
      </c>
      <c r="F292" s="455">
        <f t="shared" si="37"/>
        <v>0</v>
      </c>
      <c r="G292" s="427">
        <f t="shared" si="38"/>
        <v>0</v>
      </c>
      <c r="I292" s="442"/>
      <c r="J292" s="447"/>
      <c r="K292" s="475"/>
    </row>
    <row r="293" spans="1:11" ht="12.75" customHeight="1">
      <c r="A293" s="434">
        <v>1</v>
      </c>
      <c r="B293" s="428" t="s">
        <v>562</v>
      </c>
      <c r="C293" s="428" t="s">
        <v>475</v>
      </c>
      <c r="D293" s="416"/>
      <c r="E293" s="452">
        <v>32490</v>
      </c>
      <c r="F293" s="455">
        <f t="shared" si="37"/>
        <v>0</v>
      </c>
      <c r="G293" s="427">
        <f t="shared" si="38"/>
        <v>0</v>
      </c>
      <c r="I293" s="442"/>
      <c r="J293" s="447"/>
      <c r="K293" s="475"/>
    </row>
    <row r="294" spans="1:11" ht="12.75" customHeight="1">
      <c r="A294" s="434">
        <v>1</v>
      </c>
      <c r="B294" s="428" t="s">
        <v>563</v>
      </c>
      <c r="C294" s="428" t="s">
        <v>475</v>
      </c>
      <c r="D294" s="416"/>
      <c r="E294" s="452">
        <v>9490</v>
      </c>
      <c r="F294" s="455">
        <f t="shared" si="37"/>
        <v>0</v>
      </c>
      <c r="G294" s="427">
        <f t="shared" si="38"/>
        <v>0</v>
      </c>
      <c r="I294" s="442"/>
      <c r="J294" s="447"/>
      <c r="K294" s="475"/>
    </row>
    <row r="295" spans="1:7" ht="12.75" customHeight="1">
      <c r="A295" s="434"/>
      <c r="B295" s="428"/>
      <c r="C295" s="428"/>
      <c r="D295" s="463"/>
      <c r="E295" s="427"/>
      <c r="F295" s="456"/>
      <c r="G295" s="439"/>
    </row>
    <row r="296" spans="1:7" ht="12.75" customHeight="1">
      <c r="A296" s="489"/>
      <c r="B296" s="489" t="s">
        <v>441</v>
      </c>
      <c r="C296" s="489"/>
      <c r="D296" s="489"/>
      <c r="E296" s="490"/>
      <c r="F296" s="490">
        <f>SUM(F298:F303)</f>
        <v>684100</v>
      </c>
      <c r="G296" s="490">
        <f>SUM(G298:G303)</f>
        <v>538661.4173228346</v>
      </c>
    </row>
    <row r="297" spans="1:7" ht="12.75" customHeight="1">
      <c r="A297" s="439"/>
      <c r="B297" s="440"/>
      <c r="C297" s="440"/>
      <c r="D297" s="440"/>
      <c r="E297" s="492"/>
      <c r="F297" s="496"/>
      <c r="G297" s="497"/>
    </row>
    <row r="298" spans="1:7" ht="12.75" customHeight="1">
      <c r="A298" s="434">
        <v>1</v>
      </c>
      <c r="B298" s="428" t="s">
        <v>429</v>
      </c>
      <c r="C298" s="428" t="s">
        <v>403</v>
      </c>
      <c r="D298" s="416">
        <v>2325</v>
      </c>
      <c r="E298" s="417">
        <v>250</v>
      </c>
      <c r="F298" s="455">
        <f aca="true" t="shared" si="39" ref="F298:F303">D298*E298</f>
        <v>581250</v>
      </c>
      <c r="G298" s="427">
        <f aca="true" t="shared" si="40" ref="G298:G303">F298/1.27</f>
        <v>457677.1653543307</v>
      </c>
    </row>
    <row r="299" spans="1:7" ht="12.75" customHeight="1">
      <c r="A299" s="434">
        <v>1</v>
      </c>
      <c r="B299" s="428" t="s">
        <v>429</v>
      </c>
      <c r="C299" s="428" t="s">
        <v>404</v>
      </c>
      <c r="D299" s="416">
        <v>381</v>
      </c>
      <c r="E299" s="417">
        <v>250</v>
      </c>
      <c r="F299" s="455">
        <f t="shared" si="39"/>
        <v>95250</v>
      </c>
      <c r="G299" s="427">
        <f t="shared" si="40"/>
        <v>75000</v>
      </c>
    </row>
    <row r="300" spans="1:7" ht="12.75" customHeight="1">
      <c r="A300" s="434">
        <v>1</v>
      </c>
      <c r="B300" s="428" t="s">
        <v>430</v>
      </c>
      <c r="C300" s="428" t="s">
        <v>403</v>
      </c>
      <c r="D300" s="416">
        <v>19</v>
      </c>
      <c r="E300" s="417">
        <v>400</v>
      </c>
      <c r="F300" s="455">
        <f t="shared" si="39"/>
        <v>7600</v>
      </c>
      <c r="G300" s="427">
        <f t="shared" si="40"/>
        <v>5984.251968503937</v>
      </c>
    </row>
    <row r="301" spans="1:7" ht="12.75" customHeight="1">
      <c r="A301" s="434">
        <v>1</v>
      </c>
      <c r="B301" s="428" t="s">
        <v>522</v>
      </c>
      <c r="C301" s="428" t="s">
        <v>403</v>
      </c>
      <c r="D301" s="416">
        <v>0</v>
      </c>
      <c r="E301" s="417">
        <v>300</v>
      </c>
      <c r="F301" s="455">
        <f t="shared" si="39"/>
        <v>0</v>
      </c>
      <c r="G301" s="427">
        <f t="shared" si="40"/>
        <v>0</v>
      </c>
    </row>
    <row r="302" spans="1:7" ht="12.75" customHeight="1">
      <c r="A302" s="434">
        <v>1</v>
      </c>
      <c r="B302" s="428" t="s">
        <v>523</v>
      </c>
      <c r="C302" s="428" t="s">
        <v>403</v>
      </c>
      <c r="D302" s="416">
        <v>0</v>
      </c>
      <c r="E302" s="417">
        <v>600</v>
      </c>
      <c r="F302" s="455">
        <f t="shared" si="39"/>
        <v>0</v>
      </c>
      <c r="G302" s="427">
        <f t="shared" si="40"/>
        <v>0</v>
      </c>
    </row>
    <row r="303" spans="1:7" ht="12.75" customHeight="1">
      <c r="A303" s="434">
        <v>1</v>
      </c>
      <c r="B303" s="428" t="s">
        <v>524</v>
      </c>
      <c r="C303" s="428" t="s">
        <v>403</v>
      </c>
      <c r="D303" s="416">
        <v>0</v>
      </c>
      <c r="E303" s="417">
        <v>2400</v>
      </c>
      <c r="F303" s="455">
        <f t="shared" si="39"/>
        <v>0</v>
      </c>
      <c r="G303" s="427">
        <f t="shared" si="40"/>
        <v>0</v>
      </c>
    </row>
    <row r="304" spans="1:7" ht="12.75" customHeight="1">
      <c r="A304" s="434"/>
      <c r="B304" s="439"/>
      <c r="C304" s="439"/>
      <c r="D304" s="416"/>
      <c r="E304" s="417"/>
      <c r="F304" s="455"/>
      <c r="G304" s="427"/>
    </row>
    <row r="305" spans="1:7" ht="12.75" customHeight="1">
      <c r="A305" s="489"/>
      <c r="B305" s="489" t="s">
        <v>481</v>
      </c>
      <c r="C305" s="489"/>
      <c r="D305" s="489"/>
      <c r="E305" s="490"/>
      <c r="F305" s="490">
        <f>SUM(F307:F329)</f>
        <v>332000</v>
      </c>
      <c r="G305" s="490">
        <f>SUM(G307:G329)</f>
        <v>302661.4173228346</v>
      </c>
    </row>
    <row r="306" spans="1:7" ht="12.75" customHeight="1">
      <c r="A306" s="443"/>
      <c r="B306" s="443"/>
      <c r="C306" s="443"/>
      <c r="D306" s="440"/>
      <c r="E306" s="492"/>
      <c r="F306" s="496"/>
      <c r="G306" s="497"/>
    </row>
    <row r="307" spans="1:7" ht="12.75" customHeight="1">
      <c r="A307" s="434">
        <v>1</v>
      </c>
      <c r="B307" s="428" t="s">
        <v>431</v>
      </c>
      <c r="C307" s="419"/>
      <c r="D307" s="416">
        <v>5</v>
      </c>
      <c r="E307" s="417">
        <v>600</v>
      </c>
      <c r="F307" s="455">
        <f aca="true" t="shared" si="41" ref="F307:F316">(E307+C307)*D307</f>
        <v>3000</v>
      </c>
      <c r="G307" s="437">
        <f aca="true" t="shared" si="42" ref="G307:G313">F307/1.27</f>
        <v>2362.2047244094488</v>
      </c>
    </row>
    <row r="308" spans="1:7" ht="12.75" customHeight="1">
      <c r="A308" s="434">
        <v>1</v>
      </c>
      <c r="B308" s="428" t="s">
        <v>527</v>
      </c>
      <c r="C308" s="417"/>
      <c r="D308" s="416">
        <v>225</v>
      </c>
      <c r="E308" s="417">
        <v>600</v>
      </c>
      <c r="F308" s="455">
        <f t="shared" si="41"/>
        <v>135000</v>
      </c>
      <c r="G308" s="437">
        <f t="shared" si="42"/>
        <v>106299.21259842519</v>
      </c>
    </row>
    <row r="309" spans="1:7" ht="12.75" customHeight="1">
      <c r="A309" s="434">
        <v>1</v>
      </c>
      <c r="B309" s="428" t="s">
        <v>525</v>
      </c>
      <c r="C309" s="417"/>
      <c r="D309" s="416"/>
      <c r="E309" s="417">
        <v>300</v>
      </c>
      <c r="F309" s="455">
        <f t="shared" si="41"/>
        <v>0</v>
      </c>
      <c r="G309" s="437">
        <f t="shared" si="42"/>
        <v>0</v>
      </c>
    </row>
    <row r="310" spans="1:7" ht="12.75" customHeight="1">
      <c r="A310" s="434">
        <v>1</v>
      </c>
      <c r="B310" s="428" t="s">
        <v>526</v>
      </c>
      <c r="C310" s="417"/>
      <c r="D310" s="416"/>
      <c r="E310" s="417">
        <v>900</v>
      </c>
      <c r="F310" s="455">
        <f t="shared" si="41"/>
        <v>0</v>
      </c>
      <c r="G310" s="437">
        <f t="shared" si="42"/>
        <v>0</v>
      </c>
    </row>
    <row r="311" spans="1:7" ht="12.75" customHeight="1">
      <c r="A311" s="434">
        <v>1</v>
      </c>
      <c r="B311" s="428" t="s">
        <v>528</v>
      </c>
      <c r="C311" s="417"/>
      <c r="D311" s="416">
        <v>0</v>
      </c>
      <c r="E311" s="417">
        <v>400</v>
      </c>
      <c r="F311" s="455">
        <f t="shared" si="41"/>
        <v>0</v>
      </c>
      <c r="G311" s="437">
        <f t="shared" si="42"/>
        <v>0</v>
      </c>
    </row>
    <row r="312" spans="1:7" ht="12.75" customHeight="1">
      <c r="A312" s="434">
        <v>1</v>
      </c>
      <c r="B312" s="428" t="s">
        <v>529</v>
      </c>
      <c r="C312" s="417"/>
      <c r="D312" s="416"/>
      <c r="E312" s="417">
        <v>200</v>
      </c>
      <c r="F312" s="455">
        <f t="shared" si="41"/>
        <v>0</v>
      </c>
      <c r="G312" s="437">
        <f t="shared" si="42"/>
        <v>0</v>
      </c>
    </row>
    <row r="313" spans="1:7" ht="12.75" customHeight="1">
      <c r="A313" s="434">
        <v>1</v>
      </c>
      <c r="B313" s="428" t="s">
        <v>530</v>
      </c>
      <c r="C313" s="417"/>
      <c r="D313" s="416"/>
      <c r="E313" s="417">
        <v>500</v>
      </c>
      <c r="F313" s="455">
        <f t="shared" si="41"/>
        <v>0</v>
      </c>
      <c r="G313" s="437">
        <f t="shared" si="42"/>
        <v>0</v>
      </c>
    </row>
    <row r="314" spans="1:7" ht="12.75" customHeight="1">
      <c r="A314" s="434">
        <v>1</v>
      </c>
      <c r="B314" s="428" t="s">
        <v>531</v>
      </c>
      <c r="C314" s="417"/>
      <c r="D314" s="416">
        <v>107</v>
      </c>
      <c r="E314" s="417">
        <v>400</v>
      </c>
      <c r="F314" s="455">
        <f t="shared" si="41"/>
        <v>42800</v>
      </c>
      <c r="G314" s="418">
        <f>(C314+E314)*D314</f>
        <v>42800</v>
      </c>
    </row>
    <row r="315" spans="1:7" ht="12.75" customHeight="1">
      <c r="A315" s="434">
        <v>1</v>
      </c>
      <c r="B315" s="428" t="s">
        <v>532</v>
      </c>
      <c r="C315" s="417"/>
      <c r="D315" s="416"/>
      <c r="E315" s="417">
        <v>300</v>
      </c>
      <c r="F315" s="455">
        <f t="shared" si="41"/>
        <v>0</v>
      </c>
      <c r="G315" s="418">
        <f>(C315+E315)*D315</f>
        <v>0</v>
      </c>
    </row>
    <row r="316" spans="1:7" ht="12.75" customHeight="1">
      <c r="A316" s="434">
        <v>1</v>
      </c>
      <c r="B316" s="428" t="s">
        <v>533</v>
      </c>
      <c r="C316" s="417"/>
      <c r="D316" s="416"/>
      <c r="E316" s="417">
        <v>500</v>
      </c>
      <c r="F316" s="455">
        <f t="shared" si="41"/>
        <v>0</v>
      </c>
      <c r="G316" s="418">
        <f>(C316+E316)*D316</f>
        <v>0</v>
      </c>
    </row>
    <row r="317" spans="1:7" ht="12.75" customHeight="1">
      <c r="A317" s="434">
        <v>1</v>
      </c>
      <c r="B317" s="428" t="s">
        <v>534</v>
      </c>
      <c r="C317" s="417"/>
      <c r="D317" s="416">
        <v>15</v>
      </c>
      <c r="E317" s="417">
        <v>400</v>
      </c>
      <c r="F317" s="455">
        <f aca="true" t="shared" si="43" ref="F317:F329">(E317+C317)*D317</f>
        <v>6000</v>
      </c>
      <c r="G317" s="418">
        <f aca="true" t="shared" si="44" ref="G317:G329">(C317+E317)*D317</f>
        <v>6000</v>
      </c>
    </row>
    <row r="318" spans="1:7" ht="12.75" customHeight="1">
      <c r="A318" s="434">
        <v>1</v>
      </c>
      <c r="B318" s="428" t="s">
        <v>535</v>
      </c>
      <c r="C318" s="417"/>
      <c r="D318" s="416"/>
      <c r="E318" s="417">
        <v>250</v>
      </c>
      <c r="F318" s="455">
        <f>(E318+C318)*D318</f>
        <v>0</v>
      </c>
      <c r="G318" s="418">
        <f>(C318+E318)*D318</f>
        <v>0</v>
      </c>
    </row>
    <row r="319" spans="1:7" ht="12.75" customHeight="1">
      <c r="A319" s="434">
        <v>1</v>
      </c>
      <c r="B319" s="428" t="s">
        <v>536</v>
      </c>
      <c r="C319" s="417"/>
      <c r="D319" s="416">
        <v>0</v>
      </c>
      <c r="E319" s="417">
        <v>500</v>
      </c>
      <c r="F319" s="455">
        <f t="shared" si="43"/>
        <v>0</v>
      </c>
      <c r="G319" s="418">
        <f t="shared" si="44"/>
        <v>0</v>
      </c>
    </row>
    <row r="320" spans="1:7" ht="12.75" customHeight="1">
      <c r="A320" s="434">
        <v>1</v>
      </c>
      <c r="B320" s="428" t="s">
        <v>537</v>
      </c>
      <c r="C320" s="417"/>
      <c r="D320" s="416"/>
      <c r="E320" s="417">
        <v>300</v>
      </c>
      <c r="F320" s="455">
        <f>(E320+C320)*D320</f>
        <v>0</v>
      </c>
      <c r="G320" s="418">
        <f>(C320+E320)*D320</f>
        <v>0</v>
      </c>
    </row>
    <row r="321" spans="1:10" s="432" customFormat="1" ht="12.75" customHeight="1">
      <c r="A321" s="434">
        <v>1</v>
      </c>
      <c r="B321" s="428" t="s">
        <v>538</v>
      </c>
      <c r="C321" s="417"/>
      <c r="D321" s="416">
        <v>197</v>
      </c>
      <c r="E321" s="417">
        <v>400</v>
      </c>
      <c r="F321" s="455">
        <f t="shared" si="43"/>
        <v>78800</v>
      </c>
      <c r="G321" s="418">
        <f t="shared" si="44"/>
        <v>78800</v>
      </c>
      <c r="I321" s="433"/>
      <c r="J321" s="433"/>
    </row>
    <row r="322" spans="1:10" s="432" customFormat="1" ht="12.75" customHeight="1">
      <c r="A322" s="434">
        <v>1</v>
      </c>
      <c r="B322" s="428" t="s">
        <v>539</v>
      </c>
      <c r="C322" s="417"/>
      <c r="D322" s="416"/>
      <c r="E322" s="417">
        <v>500</v>
      </c>
      <c r="F322" s="455">
        <f>(E322+C322)*D322</f>
        <v>0</v>
      </c>
      <c r="G322" s="418">
        <f>(C322+E322)*D322</f>
        <v>0</v>
      </c>
      <c r="I322" s="433"/>
      <c r="J322" s="433"/>
    </row>
    <row r="323" spans="1:10" s="432" customFormat="1" ht="12.75" customHeight="1">
      <c r="A323" s="434">
        <v>1</v>
      </c>
      <c r="B323" s="428" t="s">
        <v>540</v>
      </c>
      <c r="C323" s="417"/>
      <c r="D323" s="416"/>
      <c r="E323" s="417">
        <v>800</v>
      </c>
      <c r="F323" s="455">
        <f>(E323+C323)*D323</f>
        <v>0</v>
      </c>
      <c r="G323" s="418">
        <f>(C323+E323)*D323</f>
        <v>0</v>
      </c>
      <c r="I323" s="433"/>
      <c r="J323" s="433"/>
    </row>
    <row r="324" spans="1:7" ht="12.75" customHeight="1">
      <c r="A324" s="434">
        <v>1</v>
      </c>
      <c r="B324" s="428" t="s">
        <v>541</v>
      </c>
      <c r="C324" s="417"/>
      <c r="D324" s="416">
        <v>15</v>
      </c>
      <c r="E324" s="417">
        <v>400</v>
      </c>
      <c r="F324" s="455">
        <f t="shared" si="43"/>
        <v>6000</v>
      </c>
      <c r="G324" s="418">
        <f t="shared" si="44"/>
        <v>6000</v>
      </c>
    </row>
    <row r="325" spans="1:7" ht="12.75" customHeight="1">
      <c r="A325" s="434">
        <v>1</v>
      </c>
      <c r="B325" s="428" t="s">
        <v>542</v>
      </c>
      <c r="C325" s="417"/>
      <c r="D325" s="416"/>
      <c r="E325" s="417">
        <v>300</v>
      </c>
      <c r="F325" s="455">
        <f>(E325+C325)*D325</f>
        <v>0</v>
      </c>
      <c r="G325" s="418">
        <f>(C325+E325)*D325</f>
        <v>0</v>
      </c>
    </row>
    <row r="326" spans="1:7" ht="12.75" customHeight="1">
      <c r="A326" s="434">
        <v>1</v>
      </c>
      <c r="B326" s="428" t="s">
        <v>543</v>
      </c>
      <c r="C326" s="417"/>
      <c r="D326" s="416">
        <v>151</v>
      </c>
      <c r="E326" s="417">
        <v>400</v>
      </c>
      <c r="F326" s="455">
        <f t="shared" si="43"/>
        <v>60400</v>
      </c>
      <c r="G326" s="418">
        <f t="shared" si="44"/>
        <v>60400</v>
      </c>
    </row>
    <row r="327" spans="1:7" ht="12.75" customHeight="1">
      <c r="A327" s="434">
        <v>1</v>
      </c>
      <c r="B327" s="428" t="s">
        <v>544</v>
      </c>
      <c r="C327" s="417"/>
      <c r="D327" s="416"/>
      <c r="E327" s="417">
        <v>200</v>
      </c>
      <c r="F327" s="455">
        <f>(E327+C327)*D327</f>
        <v>0</v>
      </c>
      <c r="G327" s="418">
        <f>(C327+E327)*D327</f>
        <v>0</v>
      </c>
    </row>
    <row r="328" spans="1:7" ht="12.75" customHeight="1">
      <c r="A328" s="434">
        <v>1</v>
      </c>
      <c r="B328" s="428" t="s">
        <v>545</v>
      </c>
      <c r="C328" s="417"/>
      <c r="D328" s="416"/>
      <c r="E328" s="417">
        <v>500</v>
      </c>
      <c r="F328" s="455">
        <f>(E328+C328)*D328</f>
        <v>0</v>
      </c>
      <c r="G328" s="418">
        <f>(C328+E328)*D328</f>
        <v>0</v>
      </c>
    </row>
    <row r="329" spans="1:7" ht="12.75" customHeight="1">
      <c r="A329" s="434">
        <v>1</v>
      </c>
      <c r="B329" s="428" t="s">
        <v>546</v>
      </c>
      <c r="C329" s="417"/>
      <c r="D329" s="416">
        <v>0</v>
      </c>
      <c r="E329" s="417">
        <v>0</v>
      </c>
      <c r="F329" s="455">
        <f t="shared" si="43"/>
        <v>0</v>
      </c>
      <c r="G329" s="418">
        <f t="shared" si="44"/>
        <v>0</v>
      </c>
    </row>
    <row r="330" spans="1:7" ht="12.75" customHeight="1">
      <c r="A330" s="434"/>
      <c r="B330" s="428"/>
      <c r="C330" s="417"/>
      <c r="D330" s="463"/>
      <c r="E330" s="427"/>
      <c r="F330" s="456"/>
      <c r="G330" s="439"/>
    </row>
    <row r="331" spans="1:7" ht="12.75" customHeight="1">
      <c r="A331" s="489"/>
      <c r="B331" s="489" t="s">
        <v>482</v>
      </c>
      <c r="C331" s="489"/>
      <c r="D331" s="489"/>
      <c r="E331" s="490"/>
      <c r="F331" s="490">
        <f>SUM(F333:F342)</f>
        <v>336412</v>
      </c>
      <c r="G331" s="490">
        <f>SUM(G333:G342)</f>
        <v>323544.48031496065</v>
      </c>
    </row>
    <row r="332" spans="1:10" s="432" customFormat="1" ht="12.75" customHeight="1">
      <c r="A332" s="443"/>
      <c r="B332" s="440"/>
      <c r="C332" s="440"/>
      <c r="D332" s="440"/>
      <c r="E332" s="492"/>
      <c r="F332" s="496"/>
      <c r="G332" s="497"/>
      <c r="I332" s="433"/>
      <c r="J332" s="433"/>
    </row>
    <row r="333" spans="1:7" ht="12.75" customHeight="1">
      <c r="A333" s="434">
        <v>1</v>
      </c>
      <c r="B333" s="428" t="s">
        <v>431</v>
      </c>
      <c r="C333" s="419">
        <v>0</v>
      </c>
      <c r="D333" s="416">
        <v>5</v>
      </c>
      <c r="E333" s="417"/>
      <c r="F333" s="455">
        <f>(E333+C333)*D333</f>
        <v>0</v>
      </c>
      <c r="G333" s="437">
        <f>(C333+E333)*D333</f>
        <v>0</v>
      </c>
    </row>
    <row r="334" spans="1:7" ht="12.75" customHeight="1">
      <c r="A334" s="434">
        <v>1</v>
      </c>
      <c r="B334" s="428" t="s">
        <v>527</v>
      </c>
      <c r="C334" s="417">
        <v>269</v>
      </c>
      <c r="D334" s="416">
        <v>225</v>
      </c>
      <c r="E334" s="417"/>
      <c r="F334" s="455">
        <f>(E334+C334)*D334</f>
        <v>60525</v>
      </c>
      <c r="G334" s="437">
        <f>F334/1.27</f>
        <v>47657.48031496063</v>
      </c>
    </row>
    <row r="335" spans="1:7" ht="12.75" customHeight="1">
      <c r="A335" s="434">
        <v>1</v>
      </c>
      <c r="B335" s="428" t="s">
        <v>547</v>
      </c>
      <c r="C335" s="417">
        <v>564</v>
      </c>
      <c r="D335" s="416">
        <v>0</v>
      </c>
      <c r="E335" s="417"/>
      <c r="F335" s="455">
        <f aca="true" t="shared" si="45" ref="F335:F342">(E335+C335)*D335</f>
        <v>0</v>
      </c>
      <c r="G335" s="437">
        <f>F335/1.27</f>
        <v>0</v>
      </c>
    </row>
    <row r="336" spans="1:7" ht="12.75" customHeight="1">
      <c r="A336" s="434">
        <v>1</v>
      </c>
      <c r="B336" s="428" t="s">
        <v>548</v>
      </c>
      <c r="C336" s="417">
        <v>834</v>
      </c>
      <c r="D336" s="416">
        <v>107</v>
      </c>
      <c r="E336" s="417"/>
      <c r="F336" s="455">
        <f>(E336+C336)*D336</f>
        <v>89238</v>
      </c>
      <c r="G336" s="418">
        <f>(C336+E336)*D336</f>
        <v>89238</v>
      </c>
    </row>
    <row r="337" spans="1:7" ht="12.75" customHeight="1">
      <c r="A337" s="434">
        <v>1</v>
      </c>
      <c r="B337" s="428" t="s">
        <v>553</v>
      </c>
      <c r="C337" s="417">
        <v>475</v>
      </c>
      <c r="D337" s="416">
        <v>15</v>
      </c>
      <c r="E337" s="417"/>
      <c r="F337" s="455">
        <f t="shared" si="45"/>
        <v>7125</v>
      </c>
      <c r="G337" s="418">
        <f aca="true" t="shared" si="46" ref="G337:G342">(C337+E337)*D337</f>
        <v>7125</v>
      </c>
    </row>
    <row r="338" spans="1:7" ht="12.75" customHeight="1">
      <c r="A338" s="434">
        <v>1</v>
      </c>
      <c r="B338" s="428" t="s">
        <v>549</v>
      </c>
      <c r="C338" s="417">
        <v>773</v>
      </c>
      <c r="D338" s="416">
        <v>0</v>
      </c>
      <c r="E338" s="417"/>
      <c r="F338" s="455">
        <f t="shared" si="45"/>
        <v>0</v>
      </c>
      <c r="G338" s="418">
        <f t="shared" si="46"/>
        <v>0</v>
      </c>
    </row>
    <row r="339" spans="1:10" s="432" customFormat="1" ht="12.75" customHeight="1">
      <c r="A339" s="436">
        <v>1</v>
      </c>
      <c r="B339" s="428" t="s">
        <v>550</v>
      </c>
      <c r="C339" s="417">
        <v>508</v>
      </c>
      <c r="D339" s="416">
        <v>197</v>
      </c>
      <c r="E339" s="417"/>
      <c r="F339" s="455">
        <f t="shared" si="45"/>
        <v>100076</v>
      </c>
      <c r="G339" s="418">
        <f t="shared" si="46"/>
        <v>100076</v>
      </c>
      <c r="I339" s="433"/>
      <c r="J339" s="433"/>
    </row>
    <row r="340" spans="1:7" ht="12.75" customHeight="1">
      <c r="A340" s="434">
        <v>1</v>
      </c>
      <c r="B340" s="428" t="s">
        <v>551</v>
      </c>
      <c r="C340" s="417">
        <v>686</v>
      </c>
      <c r="D340" s="416">
        <v>15</v>
      </c>
      <c r="E340" s="417"/>
      <c r="F340" s="455">
        <f t="shared" si="45"/>
        <v>10290</v>
      </c>
      <c r="G340" s="418">
        <f t="shared" si="46"/>
        <v>10290</v>
      </c>
    </row>
    <row r="341" spans="1:7" ht="12.75" customHeight="1">
      <c r="A341" s="434">
        <v>1</v>
      </c>
      <c r="B341" s="428" t="s">
        <v>552</v>
      </c>
      <c r="C341" s="417">
        <v>458</v>
      </c>
      <c r="D341" s="416">
        <v>151</v>
      </c>
      <c r="E341" s="417"/>
      <c r="F341" s="455">
        <f t="shared" si="45"/>
        <v>69158</v>
      </c>
      <c r="G341" s="418">
        <f t="shared" si="46"/>
        <v>69158</v>
      </c>
    </row>
    <row r="342" spans="1:7" ht="12.75" customHeight="1">
      <c r="A342" s="434">
        <v>1</v>
      </c>
      <c r="B342" s="428" t="s">
        <v>546</v>
      </c>
      <c r="C342" s="417">
        <v>744</v>
      </c>
      <c r="D342" s="416">
        <v>0</v>
      </c>
      <c r="E342" s="417"/>
      <c r="F342" s="455">
        <f t="shared" si="45"/>
        <v>0</v>
      </c>
      <c r="G342" s="418">
        <f t="shared" si="46"/>
        <v>0</v>
      </c>
    </row>
    <row r="343" spans="1:7" ht="12.75" customHeight="1">
      <c r="A343" s="434"/>
      <c r="B343" s="439"/>
      <c r="C343" s="439"/>
      <c r="D343" s="463"/>
      <c r="E343" s="427"/>
      <c r="F343" s="456"/>
      <c r="G343" s="437"/>
    </row>
    <row r="344" spans="1:7" ht="12.75" customHeight="1">
      <c r="A344" s="462"/>
      <c r="B344" s="462" t="s">
        <v>483</v>
      </c>
      <c r="C344" s="462"/>
      <c r="D344" s="462"/>
      <c r="E344" s="484"/>
      <c r="F344" s="484">
        <f>SUM(F296+F245+F234+F225+F204+F175+F305)</f>
        <v>5938140</v>
      </c>
      <c r="G344" s="484">
        <f>SUM(G296+G245+G234+G225+G204+G175+G305)</f>
        <v>4716944.881889764</v>
      </c>
    </row>
    <row r="345" spans="1:7" ht="12.75" customHeight="1">
      <c r="A345" s="434"/>
      <c r="B345" s="439"/>
      <c r="C345" s="439"/>
      <c r="D345" s="438"/>
      <c r="E345" s="427"/>
      <c r="F345" s="456"/>
      <c r="G345" s="439"/>
    </row>
    <row r="346" spans="1:7" ht="12.75" customHeight="1">
      <c r="A346" s="489"/>
      <c r="B346" s="489" t="s">
        <v>438</v>
      </c>
      <c r="C346" s="489"/>
      <c r="D346" s="489"/>
      <c r="E346" s="490"/>
      <c r="F346" s="490">
        <f>SUM(F348:F373)</f>
        <v>3301820</v>
      </c>
      <c r="G346" s="490">
        <f>SUM(G348:G373)</f>
        <v>2599858.2677165354</v>
      </c>
    </row>
    <row r="347" spans="1:7" ht="12.75" customHeight="1">
      <c r="A347" s="439"/>
      <c r="B347" s="440"/>
      <c r="C347" s="440"/>
      <c r="D347" s="440"/>
      <c r="E347" s="492"/>
      <c r="F347" s="496"/>
      <c r="G347" s="497"/>
    </row>
    <row r="348" spans="1:7" ht="12.75" customHeight="1">
      <c r="A348" s="434">
        <v>2</v>
      </c>
      <c r="B348" s="428" t="s">
        <v>402</v>
      </c>
      <c r="C348" s="428" t="s">
        <v>403</v>
      </c>
      <c r="D348" s="416">
        <v>299</v>
      </c>
      <c r="E348" s="417">
        <v>2150</v>
      </c>
      <c r="F348" s="455">
        <f>D348*E348</f>
        <v>642850</v>
      </c>
      <c r="G348" s="427">
        <f>F348/1.27</f>
        <v>506181.1023622047</v>
      </c>
    </row>
    <row r="349" spans="1:7" ht="12.75" customHeight="1">
      <c r="A349" s="434">
        <v>2</v>
      </c>
      <c r="B349" s="428" t="s">
        <v>402</v>
      </c>
      <c r="C349" s="428" t="s">
        <v>404</v>
      </c>
      <c r="D349" s="416">
        <v>12</v>
      </c>
      <c r="E349" s="417">
        <v>1750</v>
      </c>
      <c r="F349" s="455">
        <f aca="true" t="shared" si="47" ref="F349:F369">D349*E349</f>
        <v>21000</v>
      </c>
      <c r="G349" s="427">
        <f aca="true" t="shared" si="48" ref="G349:G369">F349/1.27</f>
        <v>16535.43307086614</v>
      </c>
    </row>
    <row r="350" spans="1:7" ht="12.75" customHeight="1">
      <c r="A350" s="434">
        <v>2</v>
      </c>
      <c r="B350" s="428" t="s">
        <v>405</v>
      </c>
      <c r="C350" s="428" t="s">
        <v>403</v>
      </c>
      <c r="D350" s="416">
        <v>26</v>
      </c>
      <c r="E350" s="417">
        <v>1100</v>
      </c>
      <c r="F350" s="455">
        <f t="shared" si="47"/>
        <v>28600</v>
      </c>
      <c r="G350" s="427">
        <f t="shared" si="48"/>
        <v>22519.685039370077</v>
      </c>
    </row>
    <row r="351" spans="1:7" ht="12.75" customHeight="1">
      <c r="A351" s="434">
        <v>2</v>
      </c>
      <c r="B351" s="428" t="s">
        <v>405</v>
      </c>
      <c r="C351" s="428" t="s">
        <v>404</v>
      </c>
      <c r="D351" s="416">
        <v>3</v>
      </c>
      <c r="E351" s="417">
        <v>750</v>
      </c>
      <c r="F351" s="455">
        <f t="shared" si="47"/>
        <v>2250</v>
      </c>
      <c r="G351" s="427">
        <f t="shared" si="48"/>
        <v>1771.6535433070867</v>
      </c>
    </row>
    <row r="352" spans="1:7" ht="12.75" customHeight="1">
      <c r="A352" s="434">
        <v>2</v>
      </c>
      <c r="B352" s="428" t="s">
        <v>406</v>
      </c>
      <c r="C352" s="428" t="s">
        <v>403</v>
      </c>
      <c r="D352" s="416">
        <v>84</v>
      </c>
      <c r="E352" s="417">
        <v>1350</v>
      </c>
      <c r="F352" s="455">
        <f t="shared" si="47"/>
        <v>113400</v>
      </c>
      <c r="G352" s="427">
        <f t="shared" si="48"/>
        <v>89291.33858267717</v>
      </c>
    </row>
    <row r="353" spans="1:7" ht="12.75" customHeight="1">
      <c r="A353" s="434">
        <v>2</v>
      </c>
      <c r="B353" s="428" t="s">
        <v>406</v>
      </c>
      <c r="C353" s="428" t="s">
        <v>404</v>
      </c>
      <c r="D353" s="416">
        <v>13</v>
      </c>
      <c r="E353" s="417">
        <v>1050</v>
      </c>
      <c r="F353" s="455">
        <f t="shared" si="47"/>
        <v>13650</v>
      </c>
      <c r="G353" s="427">
        <f t="shared" si="48"/>
        <v>10748.031496062991</v>
      </c>
    </row>
    <row r="354" spans="1:7" ht="12.75" customHeight="1">
      <c r="A354" s="434">
        <v>2</v>
      </c>
      <c r="B354" s="435" t="s">
        <v>407</v>
      </c>
      <c r="C354" s="435" t="s">
        <v>403</v>
      </c>
      <c r="D354" s="425">
        <v>93</v>
      </c>
      <c r="E354" s="450">
        <v>1750</v>
      </c>
      <c r="F354" s="455">
        <f t="shared" si="47"/>
        <v>162750</v>
      </c>
      <c r="G354" s="427">
        <f t="shared" si="48"/>
        <v>128149.6062992126</v>
      </c>
    </row>
    <row r="355" spans="1:7" ht="12.75" customHeight="1">
      <c r="A355" s="434">
        <v>2</v>
      </c>
      <c r="B355" s="435" t="s">
        <v>408</v>
      </c>
      <c r="C355" s="435" t="s">
        <v>403</v>
      </c>
      <c r="D355" s="425">
        <v>75</v>
      </c>
      <c r="E355" s="450">
        <v>850</v>
      </c>
      <c r="F355" s="455">
        <f t="shared" si="47"/>
        <v>63750</v>
      </c>
      <c r="G355" s="427">
        <f t="shared" si="48"/>
        <v>50196.850393700784</v>
      </c>
    </row>
    <row r="356" spans="1:7" ht="12.75" customHeight="1">
      <c r="A356" s="434">
        <v>2</v>
      </c>
      <c r="B356" s="435" t="s">
        <v>409</v>
      </c>
      <c r="C356" s="435" t="s">
        <v>403</v>
      </c>
      <c r="D356" s="425">
        <v>10</v>
      </c>
      <c r="E356" s="450">
        <v>1150</v>
      </c>
      <c r="F356" s="455">
        <f t="shared" si="47"/>
        <v>11500</v>
      </c>
      <c r="G356" s="427">
        <f t="shared" si="48"/>
        <v>9055.11811023622</v>
      </c>
    </row>
    <row r="357" spans="1:7" ht="12.75" customHeight="1">
      <c r="A357" s="434">
        <v>2</v>
      </c>
      <c r="B357" s="428" t="s">
        <v>410</v>
      </c>
      <c r="C357" s="428" t="s">
        <v>403</v>
      </c>
      <c r="D357" s="416">
        <v>631</v>
      </c>
      <c r="E357" s="417">
        <v>1540</v>
      </c>
      <c r="F357" s="455">
        <f t="shared" si="47"/>
        <v>971740</v>
      </c>
      <c r="G357" s="427">
        <f t="shared" si="48"/>
        <v>765149.6062992126</v>
      </c>
    </row>
    <row r="358" spans="1:7" ht="12.75" customHeight="1">
      <c r="A358" s="434">
        <v>2</v>
      </c>
      <c r="B358" s="428" t="s">
        <v>410</v>
      </c>
      <c r="C358" s="428" t="s">
        <v>404</v>
      </c>
      <c r="D358" s="416">
        <v>167</v>
      </c>
      <c r="E358" s="417">
        <v>1240</v>
      </c>
      <c r="F358" s="455">
        <f t="shared" si="47"/>
        <v>207080</v>
      </c>
      <c r="G358" s="427">
        <f t="shared" si="48"/>
        <v>163055.11811023622</v>
      </c>
    </row>
    <row r="359" spans="1:7" ht="12.75" customHeight="1">
      <c r="A359" s="434">
        <v>2</v>
      </c>
      <c r="B359" s="428" t="s">
        <v>411</v>
      </c>
      <c r="C359" s="428" t="s">
        <v>403</v>
      </c>
      <c r="D359" s="416">
        <v>304</v>
      </c>
      <c r="E359" s="417">
        <v>940</v>
      </c>
      <c r="F359" s="455">
        <f t="shared" si="47"/>
        <v>285760</v>
      </c>
      <c r="G359" s="427">
        <f t="shared" si="48"/>
        <v>225007.87401574804</v>
      </c>
    </row>
    <row r="360" spans="1:7" ht="12.75" customHeight="1">
      <c r="A360" s="434">
        <v>2</v>
      </c>
      <c r="B360" s="428" t="s">
        <v>411</v>
      </c>
      <c r="C360" s="428" t="s">
        <v>404</v>
      </c>
      <c r="D360" s="416">
        <v>115</v>
      </c>
      <c r="E360" s="417">
        <v>740</v>
      </c>
      <c r="F360" s="455">
        <f t="shared" si="47"/>
        <v>85100</v>
      </c>
      <c r="G360" s="427">
        <f t="shared" si="48"/>
        <v>67007.87401574804</v>
      </c>
    </row>
    <row r="361" spans="1:7" ht="12.75" customHeight="1">
      <c r="A361" s="434">
        <v>2</v>
      </c>
      <c r="B361" s="428" t="s">
        <v>412</v>
      </c>
      <c r="C361" s="428" t="s">
        <v>403</v>
      </c>
      <c r="D361" s="416">
        <v>0</v>
      </c>
      <c r="E361" s="417">
        <v>740</v>
      </c>
      <c r="F361" s="455">
        <f>D361*E361</f>
        <v>0</v>
      </c>
      <c r="G361" s="427">
        <f>F361/1.27</f>
        <v>0</v>
      </c>
    </row>
    <row r="362" spans="1:7" ht="12.75" customHeight="1">
      <c r="A362" s="434">
        <v>2</v>
      </c>
      <c r="B362" s="428" t="s">
        <v>412</v>
      </c>
      <c r="C362" s="428" t="s">
        <v>404</v>
      </c>
      <c r="D362" s="416">
        <v>0</v>
      </c>
      <c r="E362" s="417">
        <v>740</v>
      </c>
      <c r="F362" s="455">
        <f>D362*E362</f>
        <v>0</v>
      </c>
      <c r="G362" s="427">
        <f>F362/1.27</f>
        <v>0</v>
      </c>
    </row>
    <row r="363" spans="1:7" ht="12.75" customHeight="1">
      <c r="A363" s="434">
        <v>2</v>
      </c>
      <c r="B363" s="428" t="s">
        <v>413</v>
      </c>
      <c r="C363" s="428" t="s">
        <v>403</v>
      </c>
      <c r="D363" s="416">
        <v>0</v>
      </c>
      <c r="E363" s="417">
        <v>440</v>
      </c>
      <c r="F363" s="455">
        <f>D363*E363</f>
        <v>0</v>
      </c>
      <c r="G363" s="427">
        <f>F363/1.27</f>
        <v>0</v>
      </c>
    </row>
    <row r="364" spans="1:7" ht="12.75" customHeight="1">
      <c r="A364" s="434">
        <v>2</v>
      </c>
      <c r="B364" s="428" t="s">
        <v>413</v>
      </c>
      <c r="C364" s="428" t="s">
        <v>404</v>
      </c>
      <c r="D364" s="416">
        <v>0</v>
      </c>
      <c r="E364" s="417">
        <v>750</v>
      </c>
      <c r="F364" s="455">
        <f>D364*E364</f>
        <v>0</v>
      </c>
      <c r="G364" s="427">
        <f>F364/1.27</f>
        <v>0</v>
      </c>
    </row>
    <row r="365" spans="1:7" ht="12.75" customHeight="1">
      <c r="A365" s="434">
        <v>2</v>
      </c>
      <c r="B365" s="428" t="s">
        <v>412</v>
      </c>
      <c r="C365" s="428" t="s">
        <v>403</v>
      </c>
      <c r="D365" s="416">
        <v>369</v>
      </c>
      <c r="E365" s="417">
        <v>740</v>
      </c>
      <c r="F365" s="455">
        <f t="shared" si="47"/>
        <v>273060</v>
      </c>
      <c r="G365" s="427">
        <f t="shared" si="48"/>
        <v>215007.87401574804</v>
      </c>
    </row>
    <row r="366" spans="1:7" ht="12.75" customHeight="1">
      <c r="A366" s="434">
        <v>2</v>
      </c>
      <c r="B366" s="428" t="s">
        <v>412</v>
      </c>
      <c r="C366" s="428" t="s">
        <v>404</v>
      </c>
      <c r="D366" s="416">
        <v>2</v>
      </c>
      <c r="E366" s="417">
        <v>740</v>
      </c>
      <c r="F366" s="455">
        <f t="shared" si="47"/>
        <v>1480</v>
      </c>
      <c r="G366" s="427">
        <f t="shared" si="48"/>
        <v>1165.3543307086613</v>
      </c>
    </row>
    <row r="367" spans="1:7" ht="12.75" customHeight="1">
      <c r="A367" s="434">
        <v>2</v>
      </c>
      <c r="B367" s="428" t="s">
        <v>413</v>
      </c>
      <c r="C367" s="428" t="s">
        <v>403</v>
      </c>
      <c r="D367" s="416">
        <v>406</v>
      </c>
      <c r="E367" s="417">
        <v>440</v>
      </c>
      <c r="F367" s="455">
        <f t="shared" si="47"/>
        <v>178640</v>
      </c>
      <c r="G367" s="427">
        <f t="shared" si="48"/>
        <v>140661.41732283463</v>
      </c>
    </row>
    <row r="368" spans="1:7" ht="12.75" customHeight="1">
      <c r="A368" s="434">
        <v>2</v>
      </c>
      <c r="B368" s="428" t="s">
        <v>413</v>
      </c>
      <c r="C368" s="428" t="s">
        <v>404</v>
      </c>
      <c r="D368" s="416">
        <v>4</v>
      </c>
      <c r="E368" s="417">
        <v>440</v>
      </c>
      <c r="F368" s="455">
        <f t="shared" si="47"/>
        <v>1760</v>
      </c>
      <c r="G368" s="427">
        <f t="shared" si="48"/>
        <v>1385.8267716535433</v>
      </c>
    </row>
    <row r="369" spans="1:7" ht="12.75" customHeight="1">
      <c r="A369" s="434">
        <v>2</v>
      </c>
      <c r="B369" s="428" t="s">
        <v>414</v>
      </c>
      <c r="C369" s="428" t="s">
        <v>403</v>
      </c>
      <c r="D369" s="416">
        <v>4</v>
      </c>
      <c r="E369" s="417">
        <v>750</v>
      </c>
      <c r="F369" s="455">
        <f t="shared" si="47"/>
        <v>3000</v>
      </c>
      <c r="G369" s="427">
        <f t="shared" si="48"/>
        <v>2362.2047244094488</v>
      </c>
    </row>
    <row r="370" spans="1:7" ht="12.75" customHeight="1">
      <c r="A370" s="434">
        <v>2</v>
      </c>
      <c r="B370" s="428" t="s">
        <v>414</v>
      </c>
      <c r="C370" s="428" t="s">
        <v>403</v>
      </c>
      <c r="D370" s="416">
        <v>0</v>
      </c>
      <c r="E370" s="417">
        <v>850</v>
      </c>
      <c r="F370" s="455">
        <f>D370*E370</f>
        <v>0</v>
      </c>
      <c r="G370" s="427">
        <f>F370/1.27</f>
        <v>0</v>
      </c>
    </row>
    <row r="371" spans="1:7" ht="12.75" customHeight="1">
      <c r="A371" s="434">
        <v>2</v>
      </c>
      <c r="B371" s="428" t="s">
        <v>415</v>
      </c>
      <c r="C371" s="428" t="s">
        <v>403</v>
      </c>
      <c r="D371" s="416">
        <v>439</v>
      </c>
      <c r="E371" s="417">
        <v>300</v>
      </c>
      <c r="F371" s="455">
        <f>D371*E371</f>
        <v>131700</v>
      </c>
      <c r="G371" s="427">
        <f>F371/1.27</f>
        <v>103700.7874015748</v>
      </c>
    </row>
    <row r="372" spans="1:7" ht="12.75" customHeight="1">
      <c r="A372" s="434">
        <v>2</v>
      </c>
      <c r="B372" s="428" t="s">
        <v>416</v>
      </c>
      <c r="C372" s="428" t="s">
        <v>403</v>
      </c>
      <c r="D372" s="416">
        <v>161</v>
      </c>
      <c r="E372" s="417">
        <v>350</v>
      </c>
      <c r="F372" s="455">
        <f>D372*E372</f>
        <v>56350</v>
      </c>
      <c r="G372" s="427">
        <f>F372/1.27</f>
        <v>44370.07874015748</v>
      </c>
    </row>
    <row r="373" spans="1:7" ht="12.75" customHeight="1">
      <c r="A373" s="434">
        <v>2</v>
      </c>
      <c r="B373" s="428" t="s">
        <v>417</v>
      </c>
      <c r="C373" s="428" t="s">
        <v>403</v>
      </c>
      <c r="D373" s="416">
        <v>116</v>
      </c>
      <c r="E373" s="417">
        <v>400</v>
      </c>
      <c r="F373" s="455">
        <f>D373*E373</f>
        <v>46400</v>
      </c>
      <c r="G373" s="452">
        <f>F373/1.27</f>
        <v>36535.433070866144</v>
      </c>
    </row>
    <row r="374" spans="1:7" ht="12.75" customHeight="1">
      <c r="A374" s="434"/>
      <c r="B374" s="428"/>
      <c r="C374" s="428"/>
      <c r="D374" s="416"/>
      <c r="E374" s="417"/>
      <c r="F374" s="455"/>
      <c r="G374" s="452"/>
    </row>
    <row r="375" spans="1:7" ht="12.75" customHeight="1">
      <c r="A375" s="489"/>
      <c r="B375" s="495" t="s">
        <v>442</v>
      </c>
      <c r="C375" s="489"/>
      <c r="D375" s="489"/>
      <c r="E375" s="490"/>
      <c r="F375" s="490">
        <f>SUM(F377:F394)</f>
        <v>42660</v>
      </c>
      <c r="G375" s="490">
        <f>SUM(G377:G394)</f>
        <v>33590.55118110236</v>
      </c>
    </row>
    <row r="376" spans="1:10" s="432" customFormat="1" ht="12.75" customHeight="1">
      <c r="A376" s="436"/>
      <c r="B376" s="436"/>
      <c r="C376" s="443"/>
      <c r="D376" s="443"/>
      <c r="E376" s="452"/>
      <c r="F376" s="458"/>
      <c r="G376" s="452"/>
      <c r="I376" s="433"/>
      <c r="J376" s="433"/>
    </row>
    <row r="377" spans="1:7" ht="12.75" customHeight="1">
      <c r="A377" s="434">
        <v>2</v>
      </c>
      <c r="B377" s="428" t="s">
        <v>418</v>
      </c>
      <c r="C377" s="428" t="s">
        <v>403</v>
      </c>
      <c r="D377" s="416">
        <v>1</v>
      </c>
      <c r="E377" s="427">
        <v>19350</v>
      </c>
      <c r="F377" s="455">
        <f aca="true" t="shared" si="49" ref="F377:F382">D377*E377</f>
        <v>19350</v>
      </c>
      <c r="G377" s="427">
        <f>F377/1.27</f>
        <v>15236.220472440944</v>
      </c>
    </row>
    <row r="378" spans="1:7" ht="12.75" customHeight="1">
      <c r="A378" s="434">
        <v>2</v>
      </c>
      <c r="B378" s="428" t="s">
        <v>419</v>
      </c>
      <c r="C378" s="428" t="s">
        <v>404</v>
      </c>
      <c r="D378" s="416">
        <v>1</v>
      </c>
      <c r="E378" s="417">
        <v>13410</v>
      </c>
      <c r="F378" s="455">
        <f t="shared" si="49"/>
        <v>13410</v>
      </c>
      <c r="G378" s="427">
        <f>F378/1.27</f>
        <v>10559.055118110236</v>
      </c>
    </row>
    <row r="379" spans="1:7" ht="12.75" customHeight="1">
      <c r="A379" s="434">
        <v>2</v>
      </c>
      <c r="B379" s="428" t="s">
        <v>420</v>
      </c>
      <c r="C379" s="428" t="s">
        <v>403</v>
      </c>
      <c r="D379" s="416">
        <v>1</v>
      </c>
      <c r="E379" s="427">
        <v>9900</v>
      </c>
      <c r="F379" s="455">
        <f t="shared" si="49"/>
        <v>9900</v>
      </c>
      <c r="G379" s="427">
        <f aca="true" t="shared" si="50" ref="G379:G388">F379/1.27</f>
        <v>7795.275590551181</v>
      </c>
    </row>
    <row r="380" spans="1:7" ht="12.75" customHeight="1">
      <c r="A380" s="434">
        <v>2</v>
      </c>
      <c r="B380" s="428" t="s">
        <v>420</v>
      </c>
      <c r="C380" s="428" t="s">
        <v>404</v>
      </c>
      <c r="D380" s="416">
        <v>0</v>
      </c>
      <c r="E380" s="427">
        <v>6750</v>
      </c>
      <c r="F380" s="455">
        <f t="shared" si="49"/>
        <v>0</v>
      </c>
      <c r="G380" s="427">
        <f t="shared" si="50"/>
        <v>0</v>
      </c>
    </row>
    <row r="381" spans="1:7" ht="12.75" customHeight="1">
      <c r="A381" s="434">
        <v>2</v>
      </c>
      <c r="B381" s="428" t="s">
        <v>421</v>
      </c>
      <c r="C381" s="428" t="s">
        <v>403</v>
      </c>
      <c r="D381" s="416">
        <v>0</v>
      </c>
      <c r="E381" s="427">
        <v>12150</v>
      </c>
      <c r="F381" s="455">
        <f t="shared" si="49"/>
        <v>0</v>
      </c>
      <c r="G381" s="427">
        <f t="shared" si="50"/>
        <v>0</v>
      </c>
    </row>
    <row r="382" spans="1:7" ht="12.75" customHeight="1">
      <c r="A382" s="434">
        <v>2</v>
      </c>
      <c r="B382" s="428" t="s">
        <v>422</v>
      </c>
      <c r="C382" s="428" t="s">
        <v>404</v>
      </c>
      <c r="D382" s="416">
        <v>0</v>
      </c>
      <c r="E382" s="417">
        <v>8910</v>
      </c>
      <c r="F382" s="455">
        <f t="shared" si="49"/>
        <v>0</v>
      </c>
      <c r="G382" s="427">
        <f>F382/1.27</f>
        <v>0</v>
      </c>
    </row>
    <row r="383" spans="1:7" ht="12.75" customHeight="1">
      <c r="A383" s="434">
        <v>2</v>
      </c>
      <c r="B383" s="435" t="s">
        <v>423</v>
      </c>
      <c r="C383" s="435" t="s">
        <v>403</v>
      </c>
      <c r="D383" s="416">
        <v>0</v>
      </c>
      <c r="E383" s="427">
        <v>15750</v>
      </c>
      <c r="F383" s="455">
        <f aca="true" t="shared" si="51" ref="F383:F388">D383*E383</f>
        <v>0</v>
      </c>
      <c r="G383" s="427">
        <f t="shared" si="50"/>
        <v>0</v>
      </c>
    </row>
    <row r="384" spans="1:7" ht="12.75" customHeight="1">
      <c r="A384" s="434">
        <v>2</v>
      </c>
      <c r="B384" s="435" t="s">
        <v>424</v>
      </c>
      <c r="C384" s="435" t="s">
        <v>403</v>
      </c>
      <c r="D384" s="416">
        <v>0</v>
      </c>
      <c r="E384" s="427">
        <v>7650</v>
      </c>
      <c r="F384" s="455">
        <f t="shared" si="51"/>
        <v>0</v>
      </c>
      <c r="G384" s="427">
        <f t="shared" si="50"/>
        <v>0</v>
      </c>
    </row>
    <row r="385" spans="1:7" ht="12.75" customHeight="1">
      <c r="A385" s="434">
        <v>2</v>
      </c>
      <c r="B385" s="435" t="s">
        <v>409</v>
      </c>
      <c r="C385" s="435" t="s">
        <v>403</v>
      </c>
      <c r="D385" s="416">
        <v>0</v>
      </c>
      <c r="E385" s="427">
        <v>10350</v>
      </c>
      <c r="F385" s="455">
        <f t="shared" si="51"/>
        <v>0</v>
      </c>
      <c r="G385" s="427">
        <f t="shared" si="50"/>
        <v>0</v>
      </c>
    </row>
    <row r="386" spans="1:7" ht="12.75" customHeight="1">
      <c r="A386" s="434">
        <v>2</v>
      </c>
      <c r="B386" s="428" t="s">
        <v>425</v>
      </c>
      <c r="C386" s="428" t="s">
        <v>403</v>
      </c>
      <c r="D386" s="416">
        <v>0</v>
      </c>
      <c r="E386" s="427">
        <v>13860</v>
      </c>
      <c r="F386" s="455">
        <f t="shared" si="51"/>
        <v>0</v>
      </c>
      <c r="G386" s="427">
        <f t="shared" si="50"/>
        <v>0</v>
      </c>
    </row>
    <row r="387" spans="1:7" ht="12.75" customHeight="1">
      <c r="A387" s="434">
        <v>2</v>
      </c>
      <c r="B387" s="428" t="s">
        <v>425</v>
      </c>
      <c r="C387" s="428" t="s">
        <v>404</v>
      </c>
      <c r="D387" s="416">
        <v>0</v>
      </c>
      <c r="E387" s="427">
        <v>11160</v>
      </c>
      <c r="F387" s="455">
        <f t="shared" si="51"/>
        <v>0</v>
      </c>
      <c r="G387" s="427">
        <f t="shared" si="50"/>
        <v>0</v>
      </c>
    </row>
    <row r="388" spans="1:7" ht="12.75" customHeight="1">
      <c r="A388" s="434">
        <v>2</v>
      </c>
      <c r="B388" s="428" t="s">
        <v>426</v>
      </c>
      <c r="C388" s="428" t="s">
        <v>403</v>
      </c>
      <c r="D388" s="416">
        <v>0</v>
      </c>
      <c r="E388" s="427">
        <v>8460</v>
      </c>
      <c r="F388" s="455">
        <f t="shared" si="51"/>
        <v>0</v>
      </c>
      <c r="G388" s="427">
        <f t="shared" si="50"/>
        <v>0</v>
      </c>
    </row>
    <row r="389" spans="1:7" ht="12.75" customHeight="1">
      <c r="A389" s="434">
        <v>2</v>
      </c>
      <c r="B389" s="428" t="s">
        <v>427</v>
      </c>
      <c r="C389" s="428" t="s">
        <v>404</v>
      </c>
      <c r="D389" s="416">
        <v>0</v>
      </c>
      <c r="E389" s="427">
        <v>6600</v>
      </c>
      <c r="F389" s="455">
        <f aca="true" t="shared" si="52" ref="F389:F394">D389*E389</f>
        <v>0</v>
      </c>
      <c r="G389" s="427">
        <f aca="true" t="shared" si="53" ref="G389:G394">F389/1.27</f>
        <v>0</v>
      </c>
    </row>
    <row r="390" spans="1:7" ht="12.75" customHeight="1">
      <c r="A390" s="434">
        <v>2</v>
      </c>
      <c r="B390" s="428" t="s">
        <v>497</v>
      </c>
      <c r="C390" s="428" t="s">
        <v>404</v>
      </c>
      <c r="D390" s="416">
        <v>0</v>
      </c>
      <c r="E390" s="427">
        <v>81000</v>
      </c>
      <c r="F390" s="456">
        <f t="shared" si="52"/>
        <v>0</v>
      </c>
      <c r="G390" s="437">
        <f t="shared" si="53"/>
        <v>0</v>
      </c>
    </row>
    <row r="391" spans="1:7" ht="12.75" customHeight="1">
      <c r="A391" s="434">
        <v>2</v>
      </c>
      <c r="B391" s="429" t="s">
        <v>432</v>
      </c>
      <c r="C391" s="429" t="s">
        <v>403</v>
      </c>
      <c r="D391" s="438">
        <v>0</v>
      </c>
      <c r="E391" s="427">
        <v>6800</v>
      </c>
      <c r="F391" s="456">
        <f t="shared" si="52"/>
        <v>0</v>
      </c>
      <c r="G391" s="437">
        <f t="shared" si="53"/>
        <v>0</v>
      </c>
    </row>
    <row r="392" spans="1:7" ht="12.75" customHeight="1">
      <c r="A392" s="434">
        <v>2</v>
      </c>
      <c r="B392" s="429" t="s">
        <v>433</v>
      </c>
      <c r="C392" s="429" t="s">
        <v>404</v>
      </c>
      <c r="D392" s="438">
        <v>0</v>
      </c>
      <c r="E392" s="427">
        <v>6100</v>
      </c>
      <c r="F392" s="456">
        <f t="shared" si="52"/>
        <v>0</v>
      </c>
      <c r="G392" s="437">
        <f t="shared" si="53"/>
        <v>0</v>
      </c>
    </row>
    <row r="393" spans="1:7" ht="12.75" customHeight="1">
      <c r="A393" s="434">
        <v>2</v>
      </c>
      <c r="B393" s="429" t="s">
        <v>434</v>
      </c>
      <c r="C393" s="429" t="s">
        <v>403</v>
      </c>
      <c r="D393" s="438">
        <v>0</v>
      </c>
      <c r="E393" s="427">
        <v>5800</v>
      </c>
      <c r="F393" s="456">
        <f t="shared" si="52"/>
        <v>0</v>
      </c>
      <c r="G393" s="437">
        <f t="shared" si="53"/>
        <v>0</v>
      </c>
    </row>
    <row r="394" spans="1:7" ht="12.75" customHeight="1">
      <c r="A394" s="434">
        <v>2</v>
      </c>
      <c r="B394" s="429" t="s">
        <v>434</v>
      </c>
      <c r="C394" s="429" t="s">
        <v>404</v>
      </c>
      <c r="D394" s="438">
        <v>0</v>
      </c>
      <c r="E394" s="427">
        <v>5100</v>
      </c>
      <c r="F394" s="456">
        <f t="shared" si="52"/>
        <v>0</v>
      </c>
      <c r="G394" s="437">
        <f t="shared" si="53"/>
        <v>0</v>
      </c>
    </row>
    <row r="395" spans="1:7" ht="12.75" customHeight="1">
      <c r="A395" s="434"/>
      <c r="B395" s="439"/>
      <c r="C395" s="439"/>
      <c r="D395" s="416"/>
      <c r="E395" s="427"/>
      <c r="F395" s="456"/>
      <c r="G395" s="437"/>
    </row>
    <row r="396" spans="1:7" ht="12.75" customHeight="1">
      <c r="A396" s="489"/>
      <c r="B396" s="489" t="s">
        <v>439</v>
      </c>
      <c r="C396" s="489"/>
      <c r="D396" s="489"/>
      <c r="E396" s="490"/>
      <c r="F396" s="490">
        <f>SUM(F398:F403)</f>
        <v>785130</v>
      </c>
      <c r="G396" s="490">
        <f>SUM(G398:G403)</f>
        <v>618212.598425197</v>
      </c>
    </row>
    <row r="397" spans="1:7" ht="12.75" customHeight="1">
      <c r="A397" s="439"/>
      <c r="B397" s="440"/>
      <c r="C397" s="440"/>
      <c r="D397" s="440"/>
      <c r="E397" s="492"/>
      <c r="F397" s="496"/>
      <c r="G397" s="497"/>
    </row>
    <row r="398" spans="1:7" ht="12.75" customHeight="1">
      <c r="A398" s="434">
        <v>2</v>
      </c>
      <c r="B398" s="428" t="s">
        <v>439</v>
      </c>
      <c r="C398" s="428" t="s">
        <v>403</v>
      </c>
      <c r="D398" s="416">
        <v>215</v>
      </c>
      <c r="E398" s="417">
        <v>1550</v>
      </c>
      <c r="F398" s="455">
        <f aca="true" t="shared" si="54" ref="F398:F403">D398*E398</f>
        <v>333250</v>
      </c>
      <c r="G398" s="427">
        <f>F398/1.27</f>
        <v>262401.5748031496</v>
      </c>
    </row>
    <row r="399" spans="1:7" ht="12.75" customHeight="1">
      <c r="A399" s="434">
        <v>2</v>
      </c>
      <c r="B399" s="428" t="s">
        <v>439</v>
      </c>
      <c r="C399" s="428" t="s">
        <v>404</v>
      </c>
      <c r="D399" s="416">
        <v>5</v>
      </c>
      <c r="E399" s="417">
        <v>1300</v>
      </c>
      <c r="F399" s="455">
        <f t="shared" si="54"/>
        <v>6500</v>
      </c>
      <c r="G399" s="427">
        <f aca="true" t="shared" si="55" ref="G399:G414">F399/1.27</f>
        <v>5118.110236220472</v>
      </c>
    </row>
    <row r="400" spans="1:7" ht="12.75" customHeight="1">
      <c r="A400" s="434">
        <v>2</v>
      </c>
      <c r="B400" s="428" t="s">
        <v>498</v>
      </c>
      <c r="C400" s="428" t="s">
        <v>403</v>
      </c>
      <c r="D400" s="416">
        <v>242</v>
      </c>
      <c r="E400" s="417">
        <v>1100</v>
      </c>
      <c r="F400" s="455">
        <f t="shared" si="54"/>
        <v>266200</v>
      </c>
      <c r="G400" s="427">
        <f t="shared" si="55"/>
        <v>209606.29921259842</v>
      </c>
    </row>
    <row r="401" spans="1:7" ht="12.75" customHeight="1">
      <c r="A401" s="434">
        <v>2</v>
      </c>
      <c r="B401" s="428" t="s">
        <v>498</v>
      </c>
      <c r="C401" s="428" t="s">
        <v>404</v>
      </c>
      <c r="D401" s="416">
        <v>91</v>
      </c>
      <c r="E401" s="417">
        <v>900</v>
      </c>
      <c r="F401" s="455">
        <f t="shared" si="54"/>
        <v>81900</v>
      </c>
      <c r="G401" s="427">
        <f t="shared" si="55"/>
        <v>64488.188976377955</v>
      </c>
    </row>
    <row r="402" spans="1:7" ht="12.75" customHeight="1">
      <c r="A402" s="434">
        <v>2</v>
      </c>
      <c r="B402" s="428" t="s">
        <v>499</v>
      </c>
      <c r="C402" s="428" t="s">
        <v>403</v>
      </c>
      <c r="D402" s="416">
        <v>22</v>
      </c>
      <c r="E402" s="417">
        <v>1190</v>
      </c>
      <c r="F402" s="455">
        <f t="shared" si="54"/>
        <v>26180</v>
      </c>
      <c r="G402" s="427">
        <f>F402/1.27</f>
        <v>20614.173228346455</v>
      </c>
    </row>
    <row r="403" spans="1:7" ht="12.75" customHeight="1">
      <c r="A403" s="434">
        <v>2</v>
      </c>
      <c r="B403" s="428" t="s">
        <v>500</v>
      </c>
      <c r="C403" s="428" t="s">
        <v>403</v>
      </c>
      <c r="D403" s="416">
        <v>90</v>
      </c>
      <c r="E403" s="417">
        <v>790</v>
      </c>
      <c r="F403" s="455">
        <f t="shared" si="54"/>
        <v>71100</v>
      </c>
      <c r="G403" s="427">
        <f t="shared" si="55"/>
        <v>55984.25196850394</v>
      </c>
    </row>
    <row r="404" spans="1:7" ht="12.75" customHeight="1">
      <c r="A404" s="434"/>
      <c r="B404" s="428"/>
      <c r="C404" s="428"/>
      <c r="D404" s="416"/>
      <c r="E404" s="417"/>
      <c r="F404" s="455"/>
      <c r="G404" s="427"/>
    </row>
    <row r="405" spans="1:7" ht="12.75" customHeight="1">
      <c r="A405" s="489"/>
      <c r="B405" s="489" t="s">
        <v>440</v>
      </c>
      <c r="C405" s="489"/>
      <c r="D405" s="489"/>
      <c r="E405" s="490"/>
      <c r="F405" s="490">
        <f>SUM(F407:F414)</f>
        <v>12400</v>
      </c>
      <c r="G405" s="490">
        <f>SUM(G407:G414)</f>
        <v>9763.779527559054</v>
      </c>
    </row>
    <row r="406" spans="1:10" s="432" customFormat="1" ht="12.75" customHeight="1">
      <c r="A406" s="443"/>
      <c r="B406" s="443"/>
      <c r="C406" s="443"/>
      <c r="D406" s="443"/>
      <c r="E406" s="452"/>
      <c r="F406" s="458"/>
      <c r="G406" s="452"/>
      <c r="I406" s="433"/>
      <c r="J406" s="433"/>
    </row>
    <row r="407" spans="1:7" ht="12.75" customHeight="1">
      <c r="A407" s="434">
        <v>2</v>
      </c>
      <c r="B407" s="428" t="s">
        <v>501</v>
      </c>
      <c r="C407" s="428" t="s">
        <v>452</v>
      </c>
      <c r="D407" s="416"/>
      <c r="E407" s="452">
        <v>14000</v>
      </c>
      <c r="F407" s="455">
        <f aca="true" t="shared" si="56" ref="F407:F414">D407*E407</f>
        <v>0</v>
      </c>
      <c r="G407" s="427">
        <f t="shared" si="55"/>
        <v>0</v>
      </c>
    </row>
    <row r="408" spans="1:7" ht="12.75" customHeight="1">
      <c r="A408" s="434">
        <v>2</v>
      </c>
      <c r="B408" s="428" t="s">
        <v>501</v>
      </c>
      <c r="C408" s="428" t="s">
        <v>404</v>
      </c>
      <c r="D408" s="416"/>
      <c r="E408" s="452">
        <v>11700</v>
      </c>
      <c r="F408" s="455">
        <f t="shared" si="56"/>
        <v>0</v>
      </c>
      <c r="G408" s="427">
        <f t="shared" si="55"/>
        <v>0</v>
      </c>
    </row>
    <row r="409" spans="1:7" ht="12.75" customHeight="1">
      <c r="A409" s="434">
        <v>2</v>
      </c>
      <c r="B409" s="428" t="s">
        <v>505</v>
      </c>
      <c r="C409" s="428" t="s">
        <v>452</v>
      </c>
      <c r="D409" s="416"/>
      <c r="E409" s="417">
        <v>9900</v>
      </c>
      <c r="F409" s="455">
        <f t="shared" si="56"/>
        <v>0</v>
      </c>
      <c r="G409" s="427">
        <f t="shared" si="55"/>
        <v>0</v>
      </c>
    </row>
    <row r="410" spans="1:7" ht="12.75" customHeight="1">
      <c r="A410" s="434">
        <v>2</v>
      </c>
      <c r="B410" s="428" t="s">
        <v>505</v>
      </c>
      <c r="C410" s="428" t="s">
        <v>404</v>
      </c>
      <c r="D410" s="416">
        <v>1</v>
      </c>
      <c r="E410" s="417">
        <v>8100</v>
      </c>
      <c r="F410" s="455">
        <f t="shared" si="56"/>
        <v>8100</v>
      </c>
      <c r="G410" s="427">
        <f t="shared" si="55"/>
        <v>6377.952755905511</v>
      </c>
    </row>
    <row r="411" spans="1:7" ht="12.75" customHeight="1">
      <c r="A411" s="434">
        <v>2</v>
      </c>
      <c r="B411" s="428" t="s">
        <v>502</v>
      </c>
      <c r="C411" s="428" t="s">
        <v>452</v>
      </c>
      <c r="D411" s="438"/>
      <c r="E411" s="427">
        <v>7300</v>
      </c>
      <c r="F411" s="455">
        <f t="shared" si="56"/>
        <v>0</v>
      </c>
      <c r="G411" s="427">
        <f t="shared" si="55"/>
        <v>0</v>
      </c>
    </row>
    <row r="412" spans="1:7" ht="12.75" customHeight="1">
      <c r="A412" s="434">
        <v>2</v>
      </c>
      <c r="B412" s="428" t="s">
        <v>502</v>
      </c>
      <c r="C412" s="428" t="s">
        <v>404</v>
      </c>
      <c r="D412" s="438"/>
      <c r="E412" s="427">
        <v>6200</v>
      </c>
      <c r="F412" s="455">
        <f t="shared" si="56"/>
        <v>0</v>
      </c>
      <c r="G412" s="427">
        <f t="shared" si="55"/>
        <v>0</v>
      </c>
    </row>
    <row r="413" spans="1:7" ht="12.75" customHeight="1">
      <c r="A413" s="434">
        <v>2</v>
      </c>
      <c r="B413" s="428" t="s">
        <v>503</v>
      </c>
      <c r="C413" s="428" t="s">
        <v>452</v>
      </c>
      <c r="D413" s="416"/>
      <c r="E413" s="417">
        <v>5200</v>
      </c>
      <c r="F413" s="455">
        <f t="shared" si="56"/>
        <v>0</v>
      </c>
      <c r="G413" s="427">
        <f t="shared" si="55"/>
        <v>0</v>
      </c>
    </row>
    <row r="414" spans="1:7" ht="12.75" customHeight="1">
      <c r="A414" s="434">
        <v>2</v>
      </c>
      <c r="B414" s="428" t="s">
        <v>503</v>
      </c>
      <c r="C414" s="428" t="s">
        <v>404</v>
      </c>
      <c r="D414" s="416">
        <v>1</v>
      </c>
      <c r="E414" s="417">
        <v>4300</v>
      </c>
      <c r="F414" s="455">
        <f t="shared" si="56"/>
        <v>4300</v>
      </c>
      <c r="G414" s="427">
        <f t="shared" si="55"/>
        <v>3385.8267716535433</v>
      </c>
    </row>
    <row r="415" spans="1:7" ht="12.75" customHeight="1">
      <c r="A415" s="434"/>
      <c r="B415" s="439"/>
      <c r="C415" s="439"/>
      <c r="D415" s="438"/>
      <c r="E415" s="427"/>
      <c r="F415" s="456"/>
      <c r="G415" s="439"/>
    </row>
    <row r="416" spans="1:7" ht="12.75" customHeight="1">
      <c r="A416" s="489"/>
      <c r="B416" s="489" t="s">
        <v>428</v>
      </c>
      <c r="C416" s="489"/>
      <c r="D416" s="489"/>
      <c r="E416" s="490"/>
      <c r="F416" s="490">
        <f>SUM(F418:F465)</f>
        <v>149100</v>
      </c>
      <c r="G416" s="490">
        <f>SUM(G418:G465)</f>
        <v>117401.57480314959</v>
      </c>
    </row>
    <row r="417" spans="1:7" ht="12.75" customHeight="1">
      <c r="A417" s="439"/>
      <c r="B417" s="440"/>
      <c r="C417" s="440"/>
      <c r="D417" s="440"/>
      <c r="E417" s="492"/>
      <c r="F417" s="493"/>
      <c r="G417" s="494"/>
    </row>
    <row r="418" spans="1:7" ht="12.75" customHeight="1">
      <c r="A418" s="434">
        <v>2</v>
      </c>
      <c r="B418" s="428" t="s">
        <v>504</v>
      </c>
      <c r="C418" s="428" t="s">
        <v>403</v>
      </c>
      <c r="D418" s="416">
        <v>22</v>
      </c>
      <c r="E418" s="452">
        <v>650</v>
      </c>
      <c r="F418" s="455">
        <f>D418*E418</f>
        <v>14300</v>
      </c>
      <c r="G418" s="427">
        <f>F418/1.27</f>
        <v>11259.842519685038</v>
      </c>
    </row>
    <row r="419" spans="1:7" ht="12.75" customHeight="1">
      <c r="A419" s="434">
        <v>2</v>
      </c>
      <c r="B419" s="428" t="s">
        <v>471</v>
      </c>
      <c r="C419" s="428" t="s">
        <v>403</v>
      </c>
      <c r="D419" s="416"/>
      <c r="E419" s="452">
        <v>1000</v>
      </c>
      <c r="F419" s="455">
        <f aca="true" t="shared" si="57" ref="F419:F465">D419*E419</f>
        <v>0</v>
      </c>
      <c r="G419" s="427">
        <f aca="true" t="shared" si="58" ref="G419:G465">F419/1.27</f>
        <v>0</v>
      </c>
    </row>
    <row r="420" spans="1:7" ht="12.75" customHeight="1">
      <c r="A420" s="434">
        <v>2</v>
      </c>
      <c r="B420" s="428" t="s">
        <v>473</v>
      </c>
      <c r="C420" s="428" t="s">
        <v>403</v>
      </c>
      <c r="D420" s="416"/>
      <c r="E420" s="452">
        <v>400</v>
      </c>
      <c r="F420" s="455">
        <f t="shared" si="57"/>
        <v>0</v>
      </c>
      <c r="G420" s="427">
        <f t="shared" si="58"/>
        <v>0</v>
      </c>
    </row>
    <row r="421" spans="1:7" ht="12.75" customHeight="1">
      <c r="A421" s="434">
        <v>2</v>
      </c>
      <c r="B421" s="428" t="s">
        <v>474</v>
      </c>
      <c r="C421" s="428" t="s">
        <v>403</v>
      </c>
      <c r="D421" s="416"/>
      <c r="E421" s="452">
        <v>700</v>
      </c>
      <c r="F421" s="455">
        <f t="shared" si="57"/>
        <v>0</v>
      </c>
      <c r="G421" s="427">
        <f t="shared" si="58"/>
        <v>0</v>
      </c>
    </row>
    <row r="422" spans="1:7" ht="12.75" customHeight="1">
      <c r="A422" s="434">
        <v>2</v>
      </c>
      <c r="B422" s="428" t="s">
        <v>468</v>
      </c>
      <c r="C422" s="428" t="s">
        <v>403</v>
      </c>
      <c r="D422" s="416">
        <v>1</v>
      </c>
      <c r="E422" s="452">
        <v>4800</v>
      </c>
      <c r="F422" s="455">
        <f t="shared" si="57"/>
        <v>4800</v>
      </c>
      <c r="G422" s="427">
        <f t="shared" si="58"/>
        <v>3779.527559055118</v>
      </c>
    </row>
    <row r="423" spans="1:7" ht="12.75" customHeight="1">
      <c r="A423" s="434">
        <v>2</v>
      </c>
      <c r="B423" s="428" t="s">
        <v>469</v>
      </c>
      <c r="C423" s="428" t="s">
        <v>403</v>
      </c>
      <c r="D423" s="416">
        <v>5</v>
      </c>
      <c r="E423" s="452">
        <v>6000</v>
      </c>
      <c r="F423" s="455">
        <f t="shared" si="57"/>
        <v>30000</v>
      </c>
      <c r="G423" s="427">
        <f t="shared" si="58"/>
        <v>23622.047244094487</v>
      </c>
    </row>
    <row r="424" spans="1:7" ht="12.75" customHeight="1">
      <c r="A424" s="434">
        <v>2</v>
      </c>
      <c r="B424" s="428" t="s">
        <v>470</v>
      </c>
      <c r="C424" s="428" t="s">
        <v>403</v>
      </c>
      <c r="D424" s="416">
        <v>4</v>
      </c>
      <c r="E424" s="452">
        <v>7200</v>
      </c>
      <c r="F424" s="455">
        <f t="shared" si="57"/>
        <v>28800</v>
      </c>
      <c r="G424" s="427">
        <f t="shared" si="58"/>
        <v>22677.165354330707</v>
      </c>
    </row>
    <row r="425" spans="1:7" ht="12.75" customHeight="1">
      <c r="A425" s="434">
        <v>2</v>
      </c>
      <c r="B425" s="428" t="s">
        <v>506</v>
      </c>
      <c r="C425" s="428" t="s">
        <v>403</v>
      </c>
      <c r="D425" s="416"/>
      <c r="E425" s="452">
        <v>4500</v>
      </c>
      <c r="F425" s="455">
        <f t="shared" si="57"/>
        <v>0</v>
      </c>
      <c r="G425" s="427">
        <f t="shared" si="58"/>
        <v>0</v>
      </c>
    </row>
    <row r="426" spans="1:7" ht="12.75" customHeight="1">
      <c r="A426" s="434">
        <v>2</v>
      </c>
      <c r="B426" s="428" t="s">
        <v>507</v>
      </c>
      <c r="C426" s="428" t="s">
        <v>403</v>
      </c>
      <c r="D426" s="416"/>
      <c r="E426" s="452">
        <v>9000</v>
      </c>
      <c r="F426" s="455">
        <f t="shared" si="57"/>
        <v>0</v>
      </c>
      <c r="G426" s="427">
        <f t="shared" si="58"/>
        <v>0</v>
      </c>
    </row>
    <row r="427" spans="1:7" ht="12.75" customHeight="1">
      <c r="A427" s="434">
        <v>2</v>
      </c>
      <c r="B427" s="428" t="s">
        <v>472</v>
      </c>
      <c r="C427" s="428" t="s">
        <v>403</v>
      </c>
      <c r="D427" s="416">
        <v>10</v>
      </c>
      <c r="E427" s="452">
        <v>4200</v>
      </c>
      <c r="F427" s="455">
        <f t="shared" si="57"/>
        <v>42000</v>
      </c>
      <c r="G427" s="427">
        <f t="shared" si="58"/>
        <v>33070.86614173228</v>
      </c>
    </row>
    <row r="428" spans="1:7" ht="12.75" customHeight="1">
      <c r="A428" s="434">
        <v>2</v>
      </c>
      <c r="B428" s="428" t="s">
        <v>467</v>
      </c>
      <c r="C428" s="428" t="s">
        <v>403</v>
      </c>
      <c r="D428" s="416"/>
      <c r="E428" s="452">
        <v>3700</v>
      </c>
      <c r="F428" s="455">
        <f t="shared" si="57"/>
        <v>0</v>
      </c>
      <c r="G428" s="427">
        <f t="shared" si="58"/>
        <v>0</v>
      </c>
    </row>
    <row r="429" spans="1:7" ht="12.75" customHeight="1">
      <c r="A429" s="434">
        <v>2</v>
      </c>
      <c r="B429" s="428" t="s">
        <v>466</v>
      </c>
      <c r="C429" s="428" t="s">
        <v>403</v>
      </c>
      <c r="D429" s="416"/>
      <c r="E429" s="452">
        <v>3000</v>
      </c>
      <c r="F429" s="455">
        <f t="shared" si="57"/>
        <v>0</v>
      </c>
      <c r="G429" s="427">
        <f t="shared" si="58"/>
        <v>0</v>
      </c>
    </row>
    <row r="430" spans="1:7" ht="12.75" customHeight="1">
      <c r="A430" s="434">
        <v>2</v>
      </c>
      <c r="B430" s="428" t="s">
        <v>508</v>
      </c>
      <c r="C430" s="428" t="s">
        <v>403</v>
      </c>
      <c r="D430" s="416"/>
      <c r="E430" s="452">
        <v>3300</v>
      </c>
      <c r="F430" s="455">
        <f t="shared" si="57"/>
        <v>0</v>
      </c>
      <c r="G430" s="427">
        <f t="shared" si="58"/>
        <v>0</v>
      </c>
    </row>
    <row r="431" spans="1:7" ht="12.75" customHeight="1">
      <c r="A431" s="434">
        <v>2</v>
      </c>
      <c r="B431" s="428" t="s">
        <v>465</v>
      </c>
      <c r="C431" s="428" t="s">
        <v>403</v>
      </c>
      <c r="D431" s="416"/>
      <c r="E431" s="452">
        <v>5500</v>
      </c>
      <c r="F431" s="455">
        <f t="shared" si="57"/>
        <v>0</v>
      </c>
      <c r="G431" s="427">
        <f t="shared" si="58"/>
        <v>0</v>
      </c>
    </row>
    <row r="432" spans="1:7" ht="12.75" customHeight="1">
      <c r="A432" s="434">
        <v>2</v>
      </c>
      <c r="B432" s="428" t="s">
        <v>509</v>
      </c>
      <c r="C432" s="428" t="s">
        <v>403</v>
      </c>
      <c r="D432" s="416"/>
      <c r="E432" s="452">
        <v>4400</v>
      </c>
      <c r="F432" s="455">
        <f t="shared" si="57"/>
        <v>0</v>
      </c>
      <c r="G432" s="427">
        <f t="shared" si="58"/>
        <v>0</v>
      </c>
    </row>
    <row r="433" spans="1:7" ht="12.75" customHeight="1">
      <c r="A433" s="434">
        <v>2</v>
      </c>
      <c r="B433" s="428" t="s">
        <v>510</v>
      </c>
      <c r="C433" s="428" t="s">
        <v>403</v>
      </c>
      <c r="D433" s="416">
        <v>1</v>
      </c>
      <c r="E433" s="452">
        <v>4000</v>
      </c>
      <c r="F433" s="455">
        <f t="shared" si="57"/>
        <v>4000</v>
      </c>
      <c r="G433" s="427">
        <f t="shared" si="58"/>
        <v>3149.6062992125985</v>
      </c>
    </row>
    <row r="434" spans="1:7" ht="12.75" customHeight="1">
      <c r="A434" s="434">
        <v>2</v>
      </c>
      <c r="B434" s="428" t="s">
        <v>511</v>
      </c>
      <c r="C434" s="428" t="s">
        <v>403</v>
      </c>
      <c r="D434" s="416"/>
      <c r="E434" s="452">
        <v>4000</v>
      </c>
      <c r="F434" s="455">
        <f t="shared" si="57"/>
        <v>0</v>
      </c>
      <c r="G434" s="427">
        <f t="shared" si="58"/>
        <v>0</v>
      </c>
    </row>
    <row r="435" spans="1:7" ht="12.75" customHeight="1">
      <c r="A435" s="434">
        <v>2</v>
      </c>
      <c r="B435" s="428" t="s">
        <v>512</v>
      </c>
      <c r="C435" s="428" t="s">
        <v>403</v>
      </c>
      <c r="D435" s="416">
        <v>3</v>
      </c>
      <c r="E435" s="452">
        <v>4000</v>
      </c>
      <c r="F435" s="455">
        <f t="shared" si="57"/>
        <v>12000</v>
      </c>
      <c r="G435" s="427">
        <f t="shared" si="58"/>
        <v>9448.818897637795</v>
      </c>
    </row>
    <row r="436" spans="1:7" ht="12.75" customHeight="1">
      <c r="A436" s="434">
        <v>2</v>
      </c>
      <c r="B436" s="428" t="s">
        <v>513</v>
      </c>
      <c r="C436" s="428" t="s">
        <v>403</v>
      </c>
      <c r="D436" s="416">
        <v>3</v>
      </c>
      <c r="E436" s="452">
        <v>4400</v>
      </c>
      <c r="F436" s="455">
        <f t="shared" si="57"/>
        <v>13200</v>
      </c>
      <c r="G436" s="427">
        <f t="shared" si="58"/>
        <v>10393.700787401574</v>
      </c>
    </row>
    <row r="437" spans="1:7" ht="12.75" customHeight="1">
      <c r="A437" s="434">
        <v>2</v>
      </c>
      <c r="B437" s="428" t="s">
        <v>515</v>
      </c>
      <c r="C437" s="428" t="s">
        <v>403</v>
      </c>
      <c r="D437" s="416"/>
      <c r="E437" s="452">
        <v>4900</v>
      </c>
      <c r="F437" s="455">
        <f t="shared" si="57"/>
        <v>0</v>
      </c>
      <c r="G437" s="427">
        <f t="shared" si="58"/>
        <v>0</v>
      </c>
    </row>
    <row r="438" spans="1:7" ht="12.75" customHeight="1">
      <c r="A438" s="434">
        <v>2</v>
      </c>
      <c r="B438" s="428" t="s">
        <v>514</v>
      </c>
      <c r="C438" s="428" t="s">
        <v>403</v>
      </c>
      <c r="D438" s="416"/>
      <c r="E438" s="452">
        <v>4400</v>
      </c>
      <c r="F438" s="455">
        <f t="shared" si="57"/>
        <v>0</v>
      </c>
      <c r="G438" s="427">
        <f t="shared" si="58"/>
        <v>0</v>
      </c>
    </row>
    <row r="439" spans="1:7" ht="12.75" customHeight="1">
      <c r="A439" s="434">
        <v>2</v>
      </c>
      <c r="B439" s="428" t="s">
        <v>464</v>
      </c>
      <c r="C439" s="428" t="s">
        <v>403</v>
      </c>
      <c r="D439" s="416"/>
      <c r="E439" s="452">
        <v>4900</v>
      </c>
      <c r="F439" s="455">
        <f t="shared" si="57"/>
        <v>0</v>
      </c>
      <c r="G439" s="427">
        <f t="shared" si="58"/>
        <v>0</v>
      </c>
    </row>
    <row r="440" spans="1:7" ht="12.75" customHeight="1">
      <c r="A440" s="434">
        <v>2</v>
      </c>
      <c r="B440" s="428" t="s">
        <v>463</v>
      </c>
      <c r="C440" s="428" t="s">
        <v>403</v>
      </c>
      <c r="D440" s="416"/>
      <c r="E440" s="452">
        <v>5500</v>
      </c>
      <c r="F440" s="455">
        <f t="shared" si="57"/>
        <v>0</v>
      </c>
      <c r="G440" s="427">
        <f t="shared" si="58"/>
        <v>0</v>
      </c>
    </row>
    <row r="441" spans="1:7" ht="12.75" customHeight="1">
      <c r="A441" s="434">
        <v>2</v>
      </c>
      <c r="B441" s="428" t="s">
        <v>462</v>
      </c>
      <c r="C441" s="428" t="s">
        <v>403</v>
      </c>
      <c r="D441" s="416"/>
      <c r="E441" s="452">
        <v>6900</v>
      </c>
      <c r="F441" s="455">
        <f t="shared" si="57"/>
        <v>0</v>
      </c>
      <c r="G441" s="427">
        <f t="shared" si="58"/>
        <v>0</v>
      </c>
    </row>
    <row r="442" spans="1:7" ht="12.75" customHeight="1">
      <c r="A442" s="434">
        <v>2</v>
      </c>
      <c r="B442" s="428" t="s">
        <v>516</v>
      </c>
      <c r="C442" s="428" t="s">
        <v>403</v>
      </c>
      <c r="D442" s="416"/>
      <c r="E442" s="452">
        <v>3200</v>
      </c>
      <c r="F442" s="455">
        <f t="shared" si="57"/>
        <v>0</v>
      </c>
      <c r="G442" s="427">
        <f t="shared" si="58"/>
        <v>0</v>
      </c>
    </row>
    <row r="443" spans="1:7" ht="12.75" customHeight="1">
      <c r="A443" s="434">
        <v>2</v>
      </c>
      <c r="B443" s="428" t="s">
        <v>517</v>
      </c>
      <c r="C443" s="428" t="s">
        <v>403</v>
      </c>
      <c r="D443" s="416"/>
      <c r="E443" s="452">
        <v>1400</v>
      </c>
      <c r="F443" s="455">
        <f t="shared" si="57"/>
        <v>0</v>
      </c>
      <c r="G443" s="427">
        <f t="shared" si="58"/>
        <v>0</v>
      </c>
    </row>
    <row r="444" spans="1:7" ht="12.75" customHeight="1">
      <c r="A444" s="434">
        <v>2</v>
      </c>
      <c r="B444" s="428" t="s">
        <v>518</v>
      </c>
      <c r="C444" s="428" t="s">
        <v>403</v>
      </c>
      <c r="D444" s="416"/>
      <c r="E444" s="452">
        <v>2700</v>
      </c>
      <c r="F444" s="455">
        <f t="shared" si="57"/>
        <v>0</v>
      </c>
      <c r="G444" s="427">
        <f t="shared" si="58"/>
        <v>0</v>
      </c>
    </row>
    <row r="445" spans="1:7" ht="12.75" customHeight="1">
      <c r="A445" s="434">
        <v>2</v>
      </c>
      <c r="B445" s="428" t="s">
        <v>519</v>
      </c>
      <c r="C445" s="428" t="s">
        <v>403</v>
      </c>
      <c r="D445" s="416"/>
      <c r="E445" s="452">
        <v>2300</v>
      </c>
      <c r="F445" s="455">
        <f t="shared" si="57"/>
        <v>0</v>
      </c>
      <c r="G445" s="427">
        <f t="shared" si="58"/>
        <v>0</v>
      </c>
    </row>
    <row r="446" spans="1:7" ht="12.75" customHeight="1">
      <c r="A446" s="434">
        <v>2</v>
      </c>
      <c r="B446" s="428" t="s">
        <v>520</v>
      </c>
      <c r="C446" s="428" t="s">
        <v>403</v>
      </c>
      <c r="D446" s="416"/>
      <c r="E446" s="452">
        <v>3200</v>
      </c>
      <c r="F446" s="455">
        <f t="shared" si="57"/>
        <v>0</v>
      </c>
      <c r="G446" s="427">
        <f t="shared" si="58"/>
        <v>0</v>
      </c>
    </row>
    <row r="447" spans="1:7" ht="12.75" customHeight="1">
      <c r="A447" s="434">
        <v>2</v>
      </c>
      <c r="B447" s="428" t="s">
        <v>521</v>
      </c>
      <c r="C447" s="428" t="s">
        <v>403</v>
      </c>
      <c r="D447" s="416"/>
      <c r="E447" s="452">
        <v>3200</v>
      </c>
      <c r="F447" s="455">
        <f t="shared" si="57"/>
        <v>0</v>
      </c>
      <c r="G447" s="427">
        <f t="shared" si="58"/>
        <v>0</v>
      </c>
    </row>
    <row r="448" spans="1:7" ht="12.75" customHeight="1">
      <c r="A448" s="434">
        <v>2</v>
      </c>
      <c r="B448" s="428" t="s">
        <v>461</v>
      </c>
      <c r="C448" s="428" t="s">
        <v>403</v>
      </c>
      <c r="D448" s="416"/>
      <c r="E448" s="452">
        <v>7900</v>
      </c>
      <c r="F448" s="455">
        <f t="shared" si="57"/>
        <v>0</v>
      </c>
      <c r="G448" s="427">
        <f t="shared" si="58"/>
        <v>0</v>
      </c>
    </row>
    <row r="449" spans="1:7" ht="12.75" customHeight="1">
      <c r="A449" s="434">
        <v>2</v>
      </c>
      <c r="B449" s="428" t="s">
        <v>460</v>
      </c>
      <c r="C449" s="428" t="s">
        <v>403</v>
      </c>
      <c r="D449" s="416"/>
      <c r="E449" s="452">
        <v>4500</v>
      </c>
      <c r="F449" s="455">
        <f t="shared" si="57"/>
        <v>0</v>
      </c>
      <c r="G449" s="427">
        <f t="shared" si="58"/>
        <v>0</v>
      </c>
    </row>
    <row r="450" spans="1:7" ht="12.75" customHeight="1">
      <c r="A450" s="434">
        <v>2</v>
      </c>
      <c r="B450" s="428" t="s">
        <v>459</v>
      </c>
      <c r="C450" s="428" t="s">
        <v>403</v>
      </c>
      <c r="D450" s="416"/>
      <c r="E450" s="452">
        <v>5500</v>
      </c>
      <c r="F450" s="455">
        <f t="shared" si="57"/>
        <v>0</v>
      </c>
      <c r="G450" s="427">
        <f t="shared" si="58"/>
        <v>0</v>
      </c>
    </row>
    <row r="451" spans="1:7" ht="12.75" customHeight="1">
      <c r="A451" s="434">
        <v>2</v>
      </c>
      <c r="B451" s="428" t="s">
        <v>480</v>
      </c>
      <c r="C451" s="428" t="s">
        <v>403</v>
      </c>
      <c r="D451" s="416"/>
      <c r="E451" s="452">
        <v>2600</v>
      </c>
      <c r="F451" s="455">
        <f t="shared" si="57"/>
        <v>0</v>
      </c>
      <c r="G451" s="427">
        <f t="shared" si="58"/>
        <v>0</v>
      </c>
    </row>
    <row r="452" spans="1:7" ht="12.75" customHeight="1">
      <c r="A452" s="434">
        <v>2</v>
      </c>
      <c r="B452" s="428" t="s">
        <v>458</v>
      </c>
      <c r="C452" s="428" t="s">
        <v>403</v>
      </c>
      <c r="D452" s="416"/>
      <c r="E452" s="452">
        <v>8900</v>
      </c>
      <c r="F452" s="455">
        <f t="shared" si="57"/>
        <v>0</v>
      </c>
      <c r="G452" s="427">
        <f t="shared" si="58"/>
        <v>0</v>
      </c>
    </row>
    <row r="453" spans="1:7" ht="12.75" customHeight="1">
      <c r="A453" s="434">
        <v>2</v>
      </c>
      <c r="B453" s="428" t="s">
        <v>457</v>
      </c>
      <c r="C453" s="428" t="s">
        <v>403</v>
      </c>
      <c r="D453" s="416"/>
      <c r="E453" s="452">
        <v>9900</v>
      </c>
      <c r="F453" s="455">
        <f t="shared" si="57"/>
        <v>0</v>
      </c>
      <c r="G453" s="427">
        <f t="shared" si="58"/>
        <v>0</v>
      </c>
    </row>
    <row r="454" spans="1:7" ht="12.75" customHeight="1">
      <c r="A454" s="434">
        <v>2</v>
      </c>
      <c r="B454" s="428" t="s">
        <v>456</v>
      </c>
      <c r="C454" s="428" t="s">
        <v>403</v>
      </c>
      <c r="D454" s="416"/>
      <c r="E454" s="452">
        <v>9900</v>
      </c>
      <c r="F454" s="455">
        <f t="shared" si="57"/>
        <v>0</v>
      </c>
      <c r="G454" s="427">
        <f t="shared" si="58"/>
        <v>0</v>
      </c>
    </row>
    <row r="455" spans="1:7" ht="12.75" customHeight="1">
      <c r="A455" s="434">
        <v>2</v>
      </c>
      <c r="B455" s="428" t="s">
        <v>455</v>
      </c>
      <c r="C455" s="428" t="s">
        <v>403</v>
      </c>
      <c r="D455" s="416"/>
      <c r="E455" s="452">
        <v>4500</v>
      </c>
      <c r="F455" s="455">
        <f t="shared" si="57"/>
        <v>0</v>
      </c>
      <c r="G455" s="427">
        <f t="shared" si="58"/>
        <v>0</v>
      </c>
    </row>
    <row r="456" spans="1:7" ht="12.75" customHeight="1">
      <c r="A456" s="434">
        <v>2</v>
      </c>
      <c r="B456" s="428" t="s">
        <v>454</v>
      </c>
      <c r="C456" s="428" t="s">
        <v>403</v>
      </c>
      <c r="D456" s="416"/>
      <c r="E456" s="452">
        <v>8900</v>
      </c>
      <c r="F456" s="455">
        <f t="shared" si="57"/>
        <v>0</v>
      </c>
      <c r="G456" s="427">
        <f t="shared" si="58"/>
        <v>0</v>
      </c>
    </row>
    <row r="457" spans="1:7" ht="12.75" customHeight="1">
      <c r="A457" s="434">
        <v>2</v>
      </c>
      <c r="B457" s="428" t="s">
        <v>453</v>
      </c>
      <c r="C457" s="428" t="s">
        <v>403</v>
      </c>
      <c r="D457" s="416"/>
      <c r="E457" s="452">
        <v>7900</v>
      </c>
      <c r="F457" s="455">
        <f t="shared" si="57"/>
        <v>0</v>
      </c>
      <c r="G457" s="427">
        <f t="shared" si="58"/>
        <v>0</v>
      </c>
    </row>
    <row r="458" spans="1:7" ht="12.75" customHeight="1">
      <c r="A458" s="434">
        <v>2</v>
      </c>
      <c r="B458" s="428" t="s">
        <v>556</v>
      </c>
      <c r="C458" s="428" t="s">
        <v>475</v>
      </c>
      <c r="D458" s="416"/>
      <c r="E458" s="452">
        <v>5800</v>
      </c>
      <c r="F458" s="455">
        <f t="shared" si="57"/>
        <v>0</v>
      </c>
      <c r="G458" s="427">
        <f t="shared" si="58"/>
        <v>0</v>
      </c>
    </row>
    <row r="459" spans="1:7" ht="12.75" customHeight="1">
      <c r="A459" s="434">
        <v>2</v>
      </c>
      <c r="B459" s="428" t="s">
        <v>557</v>
      </c>
      <c r="C459" s="428" t="s">
        <v>475</v>
      </c>
      <c r="D459" s="416"/>
      <c r="E459" s="452">
        <v>11490</v>
      </c>
      <c r="F459" s="455">
        <f t="shared" si="57"/>
        <v>0</v>
      </c>
      <c r="G459" s="427">
        <f t="shared" si="58"/>
        <v>0</v>
      </c>
    </row>
    <row r="460" spans="1:7" ht="12.75" customHeight="1">
      <c r="A460" s="434">
        <v>2</v>
      </c>
      <c r="B460" s="428" t="s">
        <v>558</v>
      </c>
      <c r="C460" s="428" t="s">
        <v>475</v>
      </c>
      <c r="D460" s="416"/>
      <c r="E460" s="452">
        <v>14490</v>
      </c>
      <c r="F460" s="455">
        <f t="shared" si="57"/>
        <v>0</v>
      </c>
      <c r="G460" s="427">
        <f t="shared" si="58"/>
        <v>0</v>
      </c>
    </row>
    <row r="461" spans="1:7" ht="12.75" customHeight="1">
      <c r="A461" s="434">
        <v>2</v>
      </c>
      <c r="B461" s="428" t="s">
        <v>559</v>
      </c>
      <c r="C461" s="428" t="s">
        <v>475</v>
      </c>
      <c r="D461" s="416"/>
      <c r="E461" s="452">
        <v>10990</v>
      </c>
      <c r="F461" s="455">
        <f t="shared" si="57"/>
        <v>0</v>
      </c>
      <c r="G461" s="427">
        <f t="shared" si="58"/>
        <v>0</v>
      </c>
    </row>
    <row r="462" spans="1:7" ht="12.75" customHeight="1">
      <c r="A462" s="434">
        <v>2</v>
      </c>
      <c r="B462" s="428" t="s">
        <v>560</v>
      </c>
      <c r="C462" s="428" t="s">
        <v>475</v>
      </c>
      <c r="D462" s="416"/>
      <c r="E462" s="452">
        <v>13490</v>
      </c>
      <c r="F462" s="455">
        <f t="shared" si="57"/>
        <v>0</v>
      </c>
      <c r="G462" s="427">
        <f t="shared" si="58"/>
        <v>0</v>
      </c>
    </row>
    <row r="463" spans="1:7" ht="12.75" customHeight="1">
      <c r="A463" s="434">
        <v>2</v>
      </c>
      <c r="B463" s="428" t="s">
        <v>561</v>
      </c>
      <c r="C463" s="428" t="s">
        <v>475</v>
      </c>
      <c r="D463" s="416"/>
      <c r="E463" s="452">
        <v>23490</v>
      </c>
      <c r="F463" s="455">
        <f t="shared" si="57"/>
        <v>0</v>
      </c>
      <c r="G463" s="427">
        <f t="shared" si="58"/>
        <v>0</v>
      </c>
    </row>
    <row r="464" spans="1:7" ht="12.75" customHeight="1">
      <c r="A464" s="434">
        <v>2</v>
      </c>
      <c r="B464" s="428" t="s">
        <v>562</v>
      </c>
      <c r="C464" s="428" t="s">
        <v>475</v>
      </c>
      <c r="D464" s="416"/>
      <c r="E464" s="452">
        <v>32490</v>
      </c>
      <c r="F464" s="455">
        <f t="shared" si="57"/>
        <v>0</v>
      </c>
      <c r="G464" s="427">
        <f t="shared" si="58"/>
        <v>0</v>
      </c>
    </row>
    <row r="465" spans="1:7" ht="12.75" customHeight="1">
      <c r="A465" s="434">
        <v>2</v>
      </c>
      <c r="B465" s="428" t="s">
        <v>563</v>
      </c>
      <c r="C465" s="428" t="s">
        <v>475</v>
      </c>
      <c r="D465" s="416"/>
      <c r="E465" s="452">
        <v>9490</v>
      </c>
      <c r="F465" s="455">
        <f t="shared" si="57"/>
        <v>0</v>
      </c>
      <c r="G465" s="427">
        <f t="shared" si="58"/>
        <v>0</v>
      </c>
    </row>
    <row r="466" spans="1:7" ht="12.75" customHeight="1">
      <c r="A466" s="434"/>
      <c r="B466" s="428"/>
      <c r="C466" s="428"/>
      <c r="D466" s="438"/>
      <c r="E466" s="427"/>
      <c r="F466" s="456"/>
      <c r="G466" s="439"/>
    </row>
    <row r="467" spans="1:7" ht="12.75" customHeight="1">
      <c r="A467" s="489"/>
      <c r="B467" s="489" t="s">
        <v>441</v>
      </c>
      <c r="C467" s="489"/>
      <c r="D467" s="489"/>
      <c r="E467" s="490"/>
      <c r="F467" s="490">
        <f>SUM(F469:F474)</f>
        <v>661100</v>
      </c>
      <c r="G467" s="490">
        <f>SUM(G469:G474)</f>
        <v>520551.1811023622</v>
      </c>
    </row>
    <row r="468" spans="1:7" ht="12.75" customHeight="1">
      <c r="A468" s="439"/>
      <c r="B468" s="440"/>
      <c r="C468" s="440"/>
      <c r="D468" s="440"/>
      <c r="E468" s="492"/>
      <c r="F468" s="496"/>
      <c r="G468" s="497"/>
    </row>
    <row r="469" spans="1:7" ht="12.75" customHeight="1">
      <c r="A469" s="434">
        <v>2</v>
      </c>
      <c r="B469" s="428" t="s">
        <v>429</v>
      </c>
      <c r="C469" s="428" t="s">
        <v>403</v>
      </c>
      <c r="D469" s="416">
        <v>2295</v>
      </c>
      <c r="E469" s="417">
        <v>250</v>
      </c>
      <c r="F469" s="455">
        <f aca="true" t="shared" si="59" ref="F469:F474">D469*E469</f>
        <v>573750</v>
      </c>
      <c r="G469" s="427">
        <f aca="true" t="shared" si="60" ref="G469:G474">F469/1.27</f>
        <v>451771.6535433071</v>
      </c>
    </row>
    <row r="470" spans="1:7" ht="12.75" customHeight="1">
      <c r="A470" s="434">
        <v>2</v>
      </c>
      <c r="B470" s="428" t="s">
        <v>429</v>
      </c>
      <c r="C470" s="428" t="s">
        <v>404</v>
      </c>
      <c r="D470" s="416">
        <v>319</v>
      </c>
      <c r="E470" s="417">
        <v>250</v>
      </c>
      <c r="F470" s="455">
        <f t="shared" si="59"/>
        <v>79750</v>
      </c>
      <c r="G470" s="427">
        <f t="shared" si="60"/>
        <v>62795.27559055118</v>
      </c>
    </row>
    <row r="471" spans="1:7" ht="12.75" customHeight="1">
      <c r="A471" s="434">
        <v>2</v>
      </c>
      <c r="B471" s="428" t="s">
        <v>430</v>
      </c>
      <c r="C471" s="428" t="s">
        <v>403</v>
      </c>
      <c r="D471" s="416">
        <v>19</v>
      </c>
      <c r="E471" s="417">
        <v>400</v>
      </c>
      <c r="F471" s="455">
        <f t="shared" si="59"/>
        <v>7600</v>
      </c>
      <c r="G471" s="427">
        <f t="shared" si="60"/>
        <v>5984.251968503937</v>
      </c>
    </row>
    <row r="472" spans="1:7" ht="12.75" customHeight="1">
      <c r="A472" s="434">
        <v>2</v>
      </c>
      <c r="B472" s="428" t="s">
        <v>522</v>
      </c>
      <c r="C472" s="428" t="s">
        <v>403</v>
      </c>
      <c r="D472" s="416">
        <v>0</v>
      </c>
      <c r="E472" s="417">
        <v>300</v>
      </c>
      <c r="F472" s="455">
        <f t="shared" si="59"/>
        <v>0</v>
      </c>
      <c r="G472" s="427">
        <f t="shared" si="60"/>
        <v>0</v>
      </c>
    </row>
    <row r="473" spans="1:7" ht="12.75" customHeight="1">
      <c r="A473" s="434">
        <v>2</v>
      </c>
      <c r="B473" s="428" t="s">
        <v>523</v>
      </c>
      <c r="C473" s="428" t="s">
        <v>403</v>
      </c>
      <c r="D473" s="416">
        <v>0</v>
      </c>
      <c r="E473" s="417">
        <v>600</v>
      </c>
      <c r="F473" s="455">
        <f t="shared" si="59"/>
        <v>0</v>
      </c>
      <c r="G473" s="427">
        <f t="shared" si="60"/>
        <v>0</v>
      </c>
    </row>
    <row r="474" spans="1:9" ht="12.75" customHeight="1">
      <c r="A474" s="434">
        <v>2</v>
      </c>
      <c r="B474" s="428" t="s">
        <v>524</v>
      </c>
      <c r="C474" s="428" t="s">
        <v>403</v>
      </c>
      <c r="D474" s="416">
        <v>0</v>
      </c>
      <c r="E474" s="417">
        <v>2400</v>
      </c>
      <c r="F474" s="455">
        <f t="shared" si="59"/>
        <v>0</v>
      </c>
      <c r="G474" s="427">
        <f t="shared" si="60"/>
        <v>0</v>
      </c>
      <c r="I474" s="433"/>
    </row>
    <row r="475" spans="1:9" ht="12.75" customHeight="1">
      <c r="A475" s="434"/>
      <c r="B475" s="439"/>
      <c r="C475" s="439"/>
      <c r="D475" s="416"/>
      <c r="E475" s="417"/>
      <c r="F475" s="455"/>
      <c r="G475" s="427"/>
      <c r="I475" s="433"/>
    </row>
    <row r="476" spans="1:9" ht="12.75" customHeight="1">
      <c r="A476" s="489"/>
      <c r="B476" s="489" t="s">
        <v>481</v>
      </c>
      <c r="C476" s="489"/>
      <c r="D476" s="489"/>
      <c r="E476" s="490"/>
      <c r="F476" s="490">
        <f>SUM(F478:F500)</f>
        <v>1169200</v>
      </c>
      <c r="G476" s="490">
        <f>SUM(G478:G500)</f>
        <v>1095449.6062992127</v>
      </c>
      <c r="I476" s="433"/>
    </row>
    <row r="477" spans="1:9" ht="12.75" customHeight="1">
      <c r="A477" s="439"/>
      <c r="B477" s="443"/>
      <c r="C477" s="443"/>
      <c r="D477" s="440"/>
      <c r="E477" s="492"/>
      <c r="F477" s="496"/>
      <c r="G477" s="497"/>
      <c r="I477" s="433"/>
    </row>
    <row r="478" spans="1:9" ht="12.75" customHeight="1">
      <c r="A478" s="434">
        <v>2</v>
      </c>
      <c r="B478" s="428" t="s">
        <v>431</v>
      </c>
      <c r="C478" s="419"/>
      <c r="D478" s="416">
        <v>0</v>
      </c>
      <c r="E478" s="417">
        <v>600</v>
      </c>
      <c r="F478" s="455">
        <f aca="true" t="shared" si="61" ref="F478:F486">(E478+C478)*D478</f>
        <v>0</v>
      </c>
      <c r="G478" s="437">
        <f>(C478+E478)*D478</f>
        <v>0</v>
      </c>
      <c r="I478" s="433"/>
    </row>
    <row r="479" spans="1:9" ht="12.75" customHeight="1">
      <c r="A479" s="434">
        <v>2</v>
      </c>
      <c r="B479" s="428" t="s">
        <v>527</v>
      </c>
      <c r="C479" s="417"/>
      <c r="D479" s="416">
        <v>10</v>
      </c>
      <c r="E479" s="417">
        <v>600</v>
      </c>
      <c r="F479" s="455">
        <f t="shared" si="61"/>
        <v>6000</v>
      </c>
      <c r="G479" s="437">
        <f aca="true" t="shared" si="62" ref="G479:G484">F479/1.27</f>
        <v>4724.4094488188975</v>
      </c>
      <c r="I479" s="433"/>
    </row>
    <row r="480" spans="1:9" ht="12.75" customHeight="1">
      <c r="A480" s="434">
        <v>2</v>
      </c>
      <c r="B480" s="428" t="s">
        <v>525</v>
      </c>
      <c r="C480" s="417"/>
      <c r="D480" s="416">
        <v>1093</v>
      </c>
      <c r="E480" s="417">
        <v>300</v>
      </c>
      <c r="F480" s="455">
        <f t="shared" si="61"/>
        <v>327900</v>
      </c>
      <c r="G480" s="437">
        <f t="shared" si="62"/>
        <v>258188.97637795276</v>
      </c>
      <c r="I480" s="433"/>
    </row>
    <row r="481" spans="1:9" ht="12.75" customHeight="1">
      <c r="A481" s="434">
        <v>2</v>
      </c>
      <c r="B481" s="428" t="s">
        <v>526</v>
      </c>
      <c r="C481" s="417"/>
      <c r="D481" s="416"/>
      <c r="E481" s="417">
        <v>900</v>
      </c>
      <c r="F481" s="455">
        <f>(E481+C481)*D481</f>
        <v>0</v>
      </c>
      <c r="G481" s="437">
        <f t="shared" si="62"/>
        <v>0</v>
      </c>
      <c r="I481" s="433"/>
    </row>
    <row r="482" spans="1:9" ht="12.75" customHeight="1">
      <c r="A482" s="434">
        <v>2</v>
      </c>
      <c r="B482" s="428" t="s">
        <v>528</v>
      </c>
      <c r="C482" s="417"/>
      <c r="D482" s="416">
        <v>0</v>
      </c>
      <c r="E482" s="417">
        <v>400</v>
      </c>
      <c r="F482" s="455">
        <f t="shared" si="61"/>
        <v>0</v>
      </c>
      <c r="G482" s="437">
        <f t="shared" si="62"/>
        <v>0</v>
      </c>
      <c r="I482" s="433"/>
    </row>
    <row r="483" spans="1:9" ht="12.75" customHeight="1">
      <c r="A483" s="434">
        <v>2</v>
      </c>
      <c r="B483" s="428" t="s">
        <v>529</v>
      </c>
      <c r="C483" s="417"/>
      <c r="D483" s="416">
        <v>65</v>
      </c>
      <c r="E483" s="417">
        <v>200</v>
      </c>
      <c r="F483" s="455">
        <f t="shared" si="61"/>
        <v>13000</v>
      </c>
      <c r="G483" s="437">
        <f t="shared" si="62"/>
        <v>10236.220472440944</v>
      </c>
      <c r="I483" s="433"/>
    </row>
    <row r="484" spans="1:9" ht="12.75" customHeight="1">
      <c r="A484" s="434">
        <v>2</v>
      </c>
      <c r="B484" s="428" t="s">
        <v>530</v>
      </c>
      <c r="C484" s="417"/>
      <c r="D484" s="416"/>
      <c r="E484" s="417">
        <v>500</v>
      </c>
      <c r="F484" s="455">
        <f>(E484+C484)*D484</f>
        <v>0</v>
      </c>
      <c r="G484" s="437">
        <f t="shared" si="62"/>
        <v>0</v>
      </c>
      <c r="I484" s="433"/>
    </row>
    <row r="485" spans="1:9" ht="12.75" customHeight="1">
      <c r="A485" s="434">
        <v>2</v>
      </c>
      <c r="B485" s="428" t="s">
        <v>531</v>
      </c>
      <c r="C485" s="417"/>
      <c r="D485" s="416">
        <v>0</v>
      </c>
      <c r="E485" s="417">
        <v>400</v>
      </c>
      <c r="F485" s="455">
        <f t="shared" si="61"/>
        <v>0</v>
      </c>
      <c r="G485" s="418">
        <f>(C485+E485)*D485</f>
        <v>0</v>
      </c>
      <c r="I485" s="433"/>
    </row>
    <row r="486" spans="1:9" ht="12.75" customHeight="1">
      <c r="A486" s="434">
        <v>2</v>
      </c>
      <c r="B486" s="428" t="s">
        <v>532</v>
      </c>
      <c r="C486" s="417"/>
      <c r="D486" s="416">
        <v>507</v>
      </c>
      <c r="E486" s="417">
        <v>300</v>
      </c>
      <c r="F486" s="455">
        <f t="shared" si="61"/>
        <v>152100</v>
      </c>
      <c r="G486" s="418">
        <f>(C486+E486)*D486</f>
        <v>152100</v>
      </c>
      <c r="I486" s="433"/>
    </row>
    <row r="487" spans="1:9" ht="12.75" customHeight="1">
      <c r="A487" s="434">
        <v>2</v>
      </c>
      <c r="B487" s="428" t="s">
        <v>533</v>
      </c>
      <c r="C487" s="417"/>
      <c r="D487" s="416"/>
      <c r="E487" s="417">
        <v>500</v>
      </c>
      <c r="F487" s="455">
        <f>(E487+C487)*D487</f>
        <v>0</v>
      </c>
      <c r="G487" s="418">
        <f>(C487+E487)*D487</f>
        <v>0</v>
      </c>
      <c r="I487" s="433"/>
    </row>
    <row r="488" spans="1:9" ht="12.75" customHeight="1">
      <c r="A488" s="434">
        <v>2</v>
      </c>
      <c r="B488" s="428" t="s">
        <v>534</v>
      </c>
      <c r="C488" s="417"/>
      <c r="D488" s="416">
        <v>0</v>
      </c>
      <c r="E488" s="417">
        <v>400</v>
      </c>
      <c r="F488" s="455">
        <f aca="true" t="shared" si="63" ref="F488:F500">(E488+C488)*D488</f>
        <v>0</v>
      </c>
      <c r="G488" s="418">
        <f aca="true" t="shared" si="64" ref="G488:G500">(C488+E488)*D488</f>
        <v>0</v>
      </c>
      <c r="I488" s="433"/>
    </row>
    <row r="489" spans="1:9" ht="12.75" customHeight="1">
      <c r="A489" s="434">
        <v>2</v>
      </c>
      <c r="B489" s="428" t="s">
        <v>535</v>
      </c>
      <c r="C489" s="417"/>
      <c r="D489" s="416">
        <v>90</v>
      </c>
      <c r="E489" s="417">
        <v>250</v>
      </c>
      <c r="F489" s="455">
        <f>(E489+C489)*D489</f>
        <v>22500</v>
      </c>
      <c r="G489" s="418">
        <f>(C489+E489)*D489</f>
        <v>22500</v>
      </c>
      <c r="I489" s="433"/>
    </row>
    <row r="490" spans="1:9" ht="12.75" customHeight="1">
      <c r="A490" s="434">
        <v>2</v>
      </c>
      <c r="B490" s="428" t="s">
        <v>536</v>
      </c>
      <c r="C490" s="417"/>
      <c r="D490" s="416">
        <v>0</v>
      </c>
      <c r="E490" s="417">
        <v>500</v>
      </c>
      <c r="F490" s="455">
        <f t="shared" si="63"/>
        <v>0</v>
      </c>
      <c r="G490" s="418">
        <f t="shared" si="64"/>
        <v>0</v>
      </c>
      <c r="I490" s="433"/>
    </row>
    <row r="491" spans="1:9" ht="12.75" customHeight="1">
      <c r="A491" s="434">
        <v>2</v>
      </c>
      <c r="B491" s="428" t="s">
        <v>537</v>
      </c>
      <c r="C491" s="417"/>
      <c r="D491" s="416">
        <v>20</v>
      </c>
      <c r="E491" s="417">
        <v>300</v>
      </c>
      <c r="F491" s="455">
        <f t="shared" si="63"/>
        <v>6000</v>
      </c>
      <c r="G491" s="418">
        <f t="shared" si="64"/>
        <v>6000</v>
      </c>
      <c r="I491" s="433"/>
    </row>
    <row r="492" spans="1:9" ht="12.75" customHeight="1">
      <c r="A492" s="434">
        <v>2</v>
      </c>
      <c r="B492" s="428" t="s">
        <v>538</v>
      </c>
      <c r="C492" s="417"/>
      <c r="D492" s="416">
        <v>1132</v>
      </c>
      <c r="E492" s="417">
        <v>400</v>
      </c>
      <c r="F492" s="455">
        <f t="shared" si="63"/>
        <v>452800</v>
      </c>
      <c r="G492" s="418">
        <f t="shared" si="64"/>
        <v>452800</v>
      </c>
      <c r="I492" s="433"/>
    </row>
    <row r="493" spans="1:9" ht="12.75" customHeight="1">
      <c r="A493" s="434">
        <v>2</v>
      </c>
      <c r="B493" s="428" t="s">
        <v>539</v>
      </c>
      <c r="C493" s="417"/>
      <c r="D493" s="416">
        <v>10</v>
      </c>
      <c r="E493" s="417">
        <v>500</v>
      </c>
      <c r="F493" s="455">
        <f>(E493+C493)*D493</f>
        <v>5000</v>
      </c>
      <c r="G493" s="418">
        <f>(C493+E493)*D493</f>
        <v>5000</v>
      </c>
      <c r="I493" s="433"/>
    </row>
    <row r="494" spans="1:9" ht="12.75" customHeight="1">
      <c r="A494" s="434">
        <v>2</v>
      </c>
      <c r="B494" s="428" t="s">
        <v>540</v>
      </c>
      <c r="C494" s="417"/>
      <c r="D494" s="416"/>
      <c r="E494" s="417">
        <v>800</v>
      </c>
      <c r="F494" s="455">
        <f>(E494+C494)*D494</f>
        <v>0</v>
      </c>
      <c r="G494" s="418">
        <f>(C494+E494)*D494</f>
        <v>0</v>
      </c>
      <c r="I494" s="433"/>
    </row>
    <row r="495" spans="1:9" ht="12.75" customHeight="1">
      <c r="A495" s="434">
        <v>2</v>
      </c>
      <c r="B495" s="428" t="s">
        <v>541</v>
      </c>
      <c r="C495" s="417"/>
      <c r="D495" s="416">
        <v>0</v>
      </c>
      <c r="E495" s="417">
        <v>400</v>
      </c>
      <c r="F495" s="455">
        <f t="shared" si="63"/>
        <v>0</v>
      </c>
      <c r="G495" s="418">
        <f t="shared" si="64"/>
        <v>0</v>
      </c>
      <c r="I495" s="433"/>
    </row>
    <row r="496" spans="1:9" ht="12.75" customHeight="1">
      <c r="A496" s="434">
        <v>2</v>
      </c>
      <c r="B496" s="428" t="s">
        <v>542</v>
      </c>
      <c r="C496" s="417"/>
      <c r="D496" s="416">
        <v>85</v>
      </c>
      <c r="E496" s="417">
        <v>300</v>
      </c>
      <c r="F496" s="455">
        <f t="shared" si="63"/>
        <v>25500</v>
      </c>
      <c r="G496" s="418">
        <f t="shared" si="64"/>
        <v>25500</v>
      </c>
      <c r="I496" s="433"/>
    </row>
    <row r="497" spans="1:9" ht="12.75" customHeight="1">
      <c r="A497" s="434">
        <v>2</v>
      </c>
      <c r="B497" s="428" t="s">
        <v>543</v>
      </c>
      <c r="C497" s="417"/>
      <c r="D497" s="416">
        <v>10</v>
      </c>
      <c r="E497" s="417">
        <v>400</v>
      </c>
      <c r="F497" s="455">
        <f t="shared" si="63"/>
        <v>4000</v>
      </c>
      <c r="G497" s="418">
        <f t="shared" si="64"/>
        <v>4000</v>
      </c>
      <c r="I497" s="433"/>
    </row>
    <row r="498" spans="1:9" ht="12.75" customHeight="1">
      <c r="A498" s="434">
        <v>2</v>
      </c>
      <c r="B498" s="428" t="s">
        <v>544</v>
      </c>
      <c r="C498" s="417"/>
      <c r="D498" s="416">
        <v>772</v>
      </c>
      <c r="E498" s="417">
        <v>200</v>
      </c>
      <c r="F498" s="455">
        <f>(E498+C498)*D498</f>
        <v>154400</v>
      </c>
      <c r="G498" s="418">
        <f>(C498+E498)*D498</f>
        <v>154400</v>
      </c>
      <c r="I498" s="433"/>
    </row>
    <row r="499" spans="1:9" ht="12.75" customHeight="1">
      <c r="A499" s="434">
        <v>2</v>
      </c>
      <c r="B499" s="428" t="s">
        <v>545</v>
      </c>
      <c r="C499" s="417"/>
      <c r="D499" s="416"/>
      <c r="E499" s="417">
        <v>500</v>
      </c>
      <c r="F499" s="455">
        <f>(E499+C499)*D499</f>
        <v>0</v>
      </c>
      <c r="G499" s="418">
        <f>(C499+E499)*D499</f>
        <v>0</v>
      </c>
      <c r="I499" s="433"/>
    </row>
    <row r="500" spans="1:9" ht="12.75" customHeight="1">
      <c r="A500" s="434">
        <v>2</v>
      </c>
      <c r="B500" s="428" t="s">
        <v>546</v>
      </c>
      <c r="C500" s="417"/>
      <c r="D500" s="416">
        <v>0</v>
      </c>
      <c r="E500" s="417">
        <v>0</v>
      </c>
      <c r="F500" s="455">
        <f t="shared" si="63"/>
        <v>0</v>
      </c>
      <c r="G500" s="418">
        <f t="shared" si="64"/>
        <v>0</v>
      </c>
      <c r="I500" s="433"/>
    </row>
    <row r="501" spans="1:9" ht="12.75" customHeight="1">
      <c r="A501" s="434"/>
      <c r="B501" s="428"/>
      <c r="C501" s="417"/>
      <c r="D501" s="438"/>
      <c r="E501" s="427"/>
      <c r="F501" s="456"/>
      <c r="G501" s="439"/>
      <c r="I501" s="433"/>
    </row>
    <row r="502" spans="1:9" ht="12.75" customHeight="1">
      <c r="A502" s="489"/>
      <c r="B502" s="489" t="s">
        <v>482</v>
      </c>
      <c r="C502" s="489"/>
      <c r="D502" s="489"/>
      <c r="E502" s="490"/>
      <c r="F502" s="490">
        <f>SUM(F504:F513)</f>
        <v>1811017</v>
      </c>
      <c r="G502" s="490">
        <f>SUM(G504:G513)</f>
        <v>1740143.7007874015</v>
      </c>
      <c r="I502" s="433"/>
    </row>
    <row r="503" spans="1:9" ht="12.75" customHeight="1">
      <c r="A503" s="439"/>
      <c r="B503" s="440"/>
      <c r="C503" s="440"/>
      <c r="D503" s="440"/>
      <c r="E503" s="492"/>
      <c r="F503" s="496"/>
      <c r="G503" s="497"/>
      <c r="I503" s="449"/>
    </row>
    <row r="504" spans="1:9" ht="12.75" customHeight="1">
      <c r="A504" s="434">
        <v>2</v>
      </c>
      <c r="B504" s="428" t="s">
        <v>431</v>
      </c>
      <c r="C504" s="419">
        <v>0</v>
      </c>
      <c r="D504" s="416">
        <v>0</v>
      </c>
      <c r="E504" s="417"/>
      <c r="F504" s="455">
        <f>(E504+C504)*D504</f>
        <v>0</v>
      </c>
      <c r="G504" s="437">
        <f>(C504+E504)*D504</f>
        <v>0</v>
      </c>
      <c r="I504" s="447"/>
    </row>
    <row r="505" spans="1:9" ht="12.75" customHeight="1">
      <c r="A505" s="434">
        <v>2</v>
      </c>
      <c r="B505" s="428" t="s">
        <v>527</v>
      </c>
      <c r="C505" s="417">
        <v>269</v>
      </c>
      <c r="D505" s="416">
        <v>1103</v>
      </c>
      <c r="E505" s="417"/>
      <c r="F505" s="455">
        <f>(E505+C505)*D505</f>
        <v>296707</v>
      </c>
      <c r="G505" s="437">
        <f>F505/1.27</f>
        <v>233627.5590551181</v>
      </c>
      <c r="I505" s="447"/>
    </row>
    <row r="506" spans="1:9" ht="12.75" customHeight="1">
      <c r="A506" s="434">
        <v>2</v>
      </c>
      <c r="B506" s="428" t="s">
        <v>547</v>
      </c>
      <c r="C506" s="417">
        <v>564</v>
      </c>
      <c r="D506" s="416">
        <v>65</v>
      </c>
      <c r="E506" s="417"/>
      <c r="F506" s="455">
        <f>(E506+C506)*D506</f>
        <v>36660</v>
      </c>
      <c r="G506" s="437">
        <f>F506/1.27</f>
        <v>28866.141732283464</v>
      </c>
      <c r="I506" s="447"/>
    </row>
    <row r="507" spans="1:9" ht="12.75" customHeight="1">
      <c r="A507" s="434">
        <v>2</v>
      </c>
      <c r="B507" s="428" t="s">
        <v>548</v>
      </c>
      <c r="C507" s="417">
        <v>834</v>
      </c>
      <c r="D507" s="416">
        <v>507</v>
      </c>
      <c r="E507" s="417"/>
      <c r="F507" s="455">
        <f>(E507+C507)*D507</f>
        <v>422838</v>
      </c>
      <c r="G507" s="418">
        <f>(C507+E507)*D507</f>
        <v>422838</v>
      </c>
      <c r="I507" s="447"/>
    </row>
    <row r="508" spans="1:9" ht="12.75" customHeight="1">
      <c r="A508" s="434">
        <v>2</v>
      </c>
      <c r="B508" s="428" t="s">
        <v>553</v>
      </c>
      <c r="C508" s="417">
        <v>475</v>
      </c>
      <c r="D508" s="416">
        <v>90</v>
      </c>
      <c r="E508" s="417"/>
      <c r="F508" s="455">
        <f aca="true" t="shared" si="65" ref="F508:F513">(E508+C508)*D508</f>
        <v>42750</v>
      </c>
      <c r="G508" s="418">
        <f aca="true" t="shared" si="66" ref="G508:G513">(C508+E508)*D508</f>
        <v>42750</v>
      </c>
      <c r="I508" s="447"/>
    </row>
    <row r="509" spans="1:9" ht="12.75" customHeight="1">
      <c r="A509" s="434">
        <v>2</v>
      </c>
      <c r="B509" s="428" t="s">
        <v>549</v>
      </c>
      <c r="C509" s="417">
        <v>773</v>
      </c>
      <c r="D509" s="416">
        <v>20</v>
      </c>
      <c r="E509" s="417"/>
      <c r="F509" s="455">
        <f t="shared" si="65"/>
        <v>15460</v>
      </c>
      <c r="G509" s="418">
        <f t="shared" si="66"/>
        <v>15460</v>
      </c>
      <c r="I509" s="447"/>
    </row>
    <row r="510" spans="1:10" s="432" customFormat="1" ht="12.75" customHeight="1">
      <c r="A510" s="436">
        <v>2</v>
      </c>
      <c r="B510" s="428" t="s">
        <v>550</v>
      </c>
      <c r="C510" s="417">
        <v>508</v>
      </c>
      <c r="D510" s="416">
        <v>1142</v>
      </c>
      <c r="E510" s="417"/>
      <c r="F510" s="455">
        <f t="shared" si="65"/>
        <v>580136</v>
      </c>
      <c r="G510" s="418">
        <f t="shared" si="66"/>
        <v>580136</v>
      </c>
      <c r="I510" s="447"/>
      <c r="J510" s="433"/>
    </row>
    <row r="511" spans="1:9" ht="12.75" customHeight="1">
      <c r="A511" s="434">
        <v>2</v>
      </c>
      <c r="B511" s="428" t="s">
        <v>551</v>
      </c>
      <c r="C511" s="417">
        <v>686</v>
      </c>
      <c r="D511" s="416">
        <v>85</v>
      </c>
      <c r="E511" s="417"/>
      <c r="F511" s="455">
        <f t="shared" si="65"/>
        <v>58310</v>
      </c>
      <c r="G511" s="418">
        <f t="shared" si="66"/>
        <v>58310</v>
      </c>
      <c r="I511" s="447"/>
    </row>
    <row r="512" spans="1:9" ht="12.75" customHeight="1">
      <c r="A512" s="434">
        <v>2</v>
      </c>
      <c r="B512" s="428" t="s">
        <v>552</v>
      </c>
      <c r="C512" s="417">
        <v>458</v>
      </c>
      <c r="D512" s="416">
        <v>782</v>
      </c>
      <c r="E512" s="417"/>
      <c r="F512" s="455">
        <f t="shared" si="65"/>
        <v>358156</v>
      </c>
      <c r="G512" s="418">
        <f t="shared" si="66"/>
        <v>358156</v>
      </c>
      <c r="I512" s="447"/>
    </row>
    <row r="513" spans="1:9" ht="12.75" customHeight="1">
      <c r="A513" s="434">
        <v>2</v>
      </c>
      <c r="B513" s="428" t="s">
        <v>546</v>
      </c>
      <c r="C513" s="417">
        <v>744</v>
      </c>
      <c r="D513" s="416">
        <v>0</v>
      </c>
      <c r="E513" s="417"/>
      <c r="F513" s="455">
        <f t="shared" si="65"/>
        <v>0</v>
      </c>
      <c r="G513" s="418">
        <f t="shared" si="66"/>
        <v>0</v>
      </c>
      <c r="I513" s="447"/>
    </row>
    <row r="514" spans="1:11" ht="12.75" customHeight="1">
      <c r="A514" s="434"/>
      <c r="B514" s="439"/>
      <c r="C514" s="439"/>
      <c r="D514" s="438"/>
      <c r="E514" s="427"/>
      <c r="F514" s="456"/>
      <c r="G514" s="437"/>
      <c r="I514" s="449"/>
      <c r="K514" s="431">
        <f>I514+J514</f>
        <v>0</v>
      </c>
    </row>
    <row r="515" spans="1:9" ht="12.75" customHeight="1">
      <c r="A515" s="461"/>
      <c r="B515" s="462" t="s">
        <v>484</v>
      </c>
      <c r="C515" s="462"/>
      <c r="D515" s="462"/>
      <c r="E515" s="484"/>
      <c r="F515" s="484">
        <f>F467+F416+F405+F396+F375+F346+F476</f>
        <v>6121410</v>
      </c>
      <c r="G515" s="484">
        <f>G467+G416+G405+G396+G375+G346+G476</f>
        <v>4994827.559055118</v>
      </c>
      <c r="I515" s="433"/>
    </row>
    <row r="516" spans="1:9" ht="12.75" customHeight="1">
      <c r="A516" s="434"/>
      <c r="B516" s="439"/>
      <c r="C516" s="439"/>
      <c r="D516" s="438"/>
      <c r="E516" s="427"/>
      <c r="F516" s="456"/>
      <c r="G516" s="439"/>
      <c r="I516" s="433"/>
    </row>
    <row r="517" spans="1:9" ht="12.75" customHeight="1">
      <c r="A517" s="489"/>
      <c r="B517" s="489" t="s">
        <v>438</v>
      </c>
      <c r="C517" s="489"/>
      <c r="D517" s="489"/>
      <c r="E517" s="490"/>
      <c r="F517" s="490">
        <f>SUM(F519:F544)</f>
        <v>3823680</v>
      </c>
      <c r="G517" s="490">
        <f>SUM(G519:G544)</f>
        <v>3010771.653543307</v>
      </c>
      <c r="I517" s="449"/>
    </row>
    <row r="518" spans="1:9" ht="12.75" customHeight="1">
      <c r="A518" s="439"/>
      <c r="B518" s="440"/>
      <c r="C518" s="440"/>
      <c r="D518" s="440"/>
      <c r="E518" s="492"/>
      <c r="F518" s="496"/>
      <c r="G518" s="497"/>
      <c r="I518" s="449"/>
    </row>
    <row r="519" spans="1:9" ht="12.75" customHeight="1">
      <c r="A519" s="434">
        <v>3</v>
      </c>
      <c r="B519" s="428" t="s">
        <v>402</v>
      </c>
      <c r="C519" s="428" t="s">
        <v>403</v>
      </c>
      <c r="D519" s="416">
        <v>278</v>
      </c>
      <c r="E519" s="417">
        <v>2150</v>
      </c>
      <c r="F519" s="455">
        <f>D519*E519</f>
        <v>597700</v>
      </c>
      <c r="G519" s="427">
        <f>F519/1.27</f>
        <v>470629.9212598425</v>
      </c>
      <c r="I519" s="447"/>
    </row>
    <row r="520" spans="1:9" ht="12.75" customHeight="1">
      <c r="A520" s="434">
        <v>3</v>
      </c>
      <c r="B520" s="428" t="s">
        <v>402</v>
      </c>
      <c r="C520" s="428" t="s">
        <v>404</v>
      </c>
      <c r="D520" s="416">
        <v>17</v>
      </c>
      <c r="E520" s="417">
        <v>1750</v>
      </c>
      <c r="F520" s="455">
        <f aca="true" t="shared" si="67" ref="F520:F540">D520*E520</f>
        <v>29750</v>
      </c>
      <c r="G520" s="427">
        <f aca="true" t="shared" si="68" ref="G520:G540">F520/1.27</f>
        <v>23425.1968503937</v>
      </c>
      <c r="I520" s="447"/>
    </row>
    <row r="521" spans="1:9" ht="12.75" customHeight="1">
      <c r="A521" s="434">
        <v>3</v>
      </c>
      <c r="B521" s="428" t="s">
        <v>405</v>
      </c>
      <c r="C521" s="428" t="s">
        <v>403</v>
      </c>
      <c r="D521" s="416">
        <v>32</v>
      </c>
      <c r="E521" s="417">
        <v>1100</v>
      </c>
      <c r="F521" s="455">
        <f t="shared" si="67"/>
        <v>35200</v>
      </c>
      <c r="G521" s="427">
        <f t="shared" si="68"/>
        <v>27716.535433070865</v>
      </c>
      <c r="I521" s="447"/>
    </row>
    <row r="522" spans="1:9" ht="12.75" customHeight="1">
      <c r="A522" s="434">
        <v>3</v>
      </c>
      <c r="B522" s="428" t="s">
        <v>405</v>
      </c>
      <c r="C522" s="428" t="s">
        <v>404</v>
      </c>
      <c r="D522" s="416">
        <v>11</v>
      </c>
      <c r="E522" s="417">
        <v>750</v>
      </c>
      <c r="F522" s="455">
        <f t="shared" si="67"/>
        <v>8250</v>
      </c>
      <c r="G522" s="427">
        <f t="shared" si="68"/>
        <v>6496.062992125984</v>
      </c>
      <c r="I522" s="447"/>
    </row>
    <row r="523" spans="1:9" ht="12.75" customHeight="1">
      <c r="A523" s="434">
        <v>3</v>
      </c>
      <c r="B523" s="428" t="s">
        <v>406</v>
      </c>
      <c r="C523" s="428" t="s">
        <v>403</v>
      </c>
      <c r="D523" s="416">
        <v>122</v>
      </c>
      <c r="E523" s="417">
        <v>1350</v>
      </c>
      <c r="F523" s="455">
        <f t="shared" si="67"/>
        <v>164700</v>
      </c>
      <c r="G523" s="427">
        <f t="shared" si="68"/>
        <v>129685.03937007874</v>
      </c>
      <c r="I523" s="447"/>
    </row>
    <row r="524" spans="1:9" ht="12.75" customHeight="1">
      <c r="A524" s="434">
        <v>3</v>
      </c>
      <c r="B524" s="428" t="s">
        <v>406</v>
      </c>
      <c r="C524" s="428" t="s">
        <v>404</v>
      </c>
      <c r="D524" s="416">
        <v>23</v>
      </c>
      <c r="E524" s="417">
        <v>1050</v>
      </c>
      <c r="F524" s="455">
        <f t="shared" si="67"/>
        <v>24150</v>
      </c>
      <c r="G524" s="427">
        <f t="shared" si="68"/>
        <v>19015.748031496063</v>
      </c>
      <c r="I524" s="447"/>
    </row>
    <row r="525" spans="1:9" ht="12.75" customHeight="1">
      <c r="A525" s="434">
        <v>3</v>
      </c>
      <c r="B525" s="435" t="s">
        <v>407</v>
      </c>
      <c r="C525" s="435" t="s">
        <v>403</v>
      </c>
      <c r="D525" s="416">
        <v>137</v>
      </c>
      <c r="E525" s="450">
        <v>1750</v>
      </c>
      <c r="F525" s="455">
        <f t="shared" si="67"/>
        <v>239750</v>
      </c>
      <c r="G525" s="427">
        <f t="shared" si="68"/>
        <v>188779.5275590551</v>
      </c>
      <c r="I525" s="447"/>
    </row>
    <row r="526" spans="1:9" ht="12.75" customHeight="1">
      <c r="A526" s="434">
        <v>3</v>
      </c>
      <c r="B526" s="435" t="s">
        <v>408</v>
      </c>
      <c r="C526" s="435" t="s">
        <v>403</v>
      </c>
      <c r="D526" s="416">
        <v>128</v>
      </c>
      <c r="E526" s="450">
        <v>850</v>
      </c>
      <c r="F526" s="455">
        <f t="shared" si="67"/>
        <v>108800</v>
      </c>
      <c r="G526" s="427">
        <f t="shared" si="68"/>
        <v>85669.29133858268</v>
      </c>
      <c r="I526" s="447"/>
    </row>
    <row r="527" spans="1:9" ht="12.75" customHeight="1">
      <c r="A527" s="434">
        <v>3</v>
      </c>
      <c r="B527" s="435" t="s">
        <v>409</v>
      </c>
      <c r="C527" s="435" t="s">
        <v>403</v>
      </c>
      <c r="D527" s="416">
        <v>14</v>
      </c>
      <c r="E527" s="450">
        <v>1150</v>
      </c>
      <c r="F527" s="455">
        <f t="shared" si="67"/>
        <v>16100</v>
      </c>
      <c r="G527" s="427">
        <f t="shared" si="68"/>
        <v>12677.16535433071</v>
      </c>
      <c r="I527" s="447"/>
    </row>
    <row r="528" spans="1:9" ht="12.75" customHeight="1">
      <c r="A528" s="434">
        <v>3</v>
      </c>
      <c r="B528" s="428" t="s">
        <v>410</v>
      </c>
      <c r="C528" s="428" t="s">
        <v>403</v>
      </c>
      <c r="D528" s="426">
        <v>596</v>
      </c>
      <c r="E528" s="417">
        <v>1540</v>
      </c>
      <c r="F528" s="455">
        <f t="shared" si="67"/>
        <v>917840</v>
      </c>
      <c r="G528" s="427">
        <f t="shared" si="68"/>
        <v>722708.6614173228</v>
      </c>
      <c r="I528" s="448"/>
    </row>
    <row r="529" spans="1:9" ht="12.75" customHeight="1">
      <c r="A529" s="434">
        <v>3</v>
      </c>
      <c r="B529" s="428" t="s">
        <v>410</v>
      </c>
      <c r="C529" s="428" t="s">
        <v>404</v>
      </c>
      <c r="D529" s="426">
        <v>170</v>
      </c>
      <c r="E529" s="417">
        <v>1240</v>
      </c>
      <c r="F529" s="455">
        <f t="shared" si="67"/>
        <v>210800</v>
      </c>
      <c r="G529" s="427">
        <f t="shared" si="68"/>
        <v>165984.25196850393</v>
      </c>
      <c r="I529" s="448"/>
    </row>
    <row r="530" spans="1:9" ht="12.75" customHeight="1">
      <c r="A530" s="434">
        <v>3</v>
      </c>
      <c r="B530" s="428" t="s">
        <v>411</v>
      </c>
      <c r="C530" s="428" t="s">
        <v>403</v>
      </c>
      <c r="D530" s="426">
        <v>350</v>
      </c>
      <c r="E530" s="417">
        <v>940</v>
      </c>
      <c r="F530" s="455">
        <f t="shared" si="67"/>
        <v>329000</v>
      </c>
      <c r="G530" s="427">
        <f t="shared" si="68"/>
        <v>259055.11811023622</v>
      </c>
      <c r="I530" s="448"/>
    </row>
    <row r="531" spans="1:9" ht="12.75" customHeight="1">
      <c r="A531" s="434">
        <v>3</v>
      </c>
      <c r="B531" s="428" t="s">
        <v>411</v>
      </c>
      <c r="C531" s="428" t="s">
        <v>404</v>
      </c>
      <c r="D531" s="426">
        <v>113</v>
      </c>
      <c r="E531" s="417">
        <v>740</v>
      </c>
      <c r="F531" s="455">
        <f t="shared" si="67"/>
        <v>83620</v>
      </c>
      <c r="G531" s="427">
        <f t="shared" si="68"/>
        <v>65842.51968503937</v>
      </c>
      <c r="I531" s="448"/>
    </row>
    <row r="532" spans="1:9" ht="12.75" customHeight="1">
      <c r="A532" s="434">
        <v>3</v>
      </c>
      <c r="B532" s="428" t="s">
        <v>412</v>
      </c>
      <c r="C532" s="428" t="s">
        <v>403</v>
      </c>
      <c r="D532" s="416">
        <v>0</v>
      </c>
      <c r="E532" s="417">
        <v>740</v>
      </c>
      <c r="F532" s="455">
        <f>D532*E532</f>
        <v>0</v>
      </c>
      <c r="G532" s="427">
        <f>F532/1.27</f>
        <v>0</v>
      </c>
      <c r="I532" s="447"/>
    </row>
    <row r="533" spans="1:9" ht="12.75" customHeight="1">
      <c r="A533" s="434">
        <v>3</v>
      </c>
      <c r="B533" s="428" t="s">
        <v>412</v>
      </c>
      <c r="C533" s="428" t="s">
        <v>404</v>
      </c>
      <c r="D533" s="416">
        <v>0</v>
      </c>
      <c r="E533" s="417">
        <v>740</v>
      </c>
      <c r="F533" s="455">
        <f>D533*E533</f>
        <v>0</v>
      </c>
      <c r="G533" s="427">
        <f>F533/1.27</f>
        <v>0</v>
      </c>
      <c r="I533" s="447"/>
    </row>
    <row r="534" spans="1:9" ht="12.75" customHeight="1">
      <c r="A534" s="434">
        <v>3</v>
      </c>
      <c r="B534" s="428" t="s">
        <v>413</v>
      </c>
      <c r="C534" s="428" t="s">
        <v>403</v>
      </c>
      <c r="D534" s="416">
        <v>0</v>
      </c>
      <c r="E534" s="417">
        <v>440</v>
      </c>
      <c r="F534" s="455">
        <f>D534*E534</f>
        <v>0</v>
      </c>
      <c r="G534" s="427">
        <f>F534/1.27</f>
        <v>0</v>
      </c>
      <c r="I534" s="447"/>
    </row>
    <row r="535" spans="1:9" ht="12.75" customHeight="1">
      <c r="A535" s="434">
        <v>3</v>
      </c>
      <c r="B535" s="428" t="s">
        <v>413</v>
      </c>
      <c r="C535" s="428" t="s">
        <v>404</v>
      </c>
      <c r="D535" s="416">
        <v>0</v>
      </c>
      <c r="E535" s="417">
        <v>750</v>
      </c>
      <c r="F535" s="455">
        <f>D535*E535</f>
        <v>0</v>
      </c>
      <c r="G535" s="427">
        <f>F535/1.27</f>
        <v>0</v>
      </c>
      <c r="I535" s="447"/>
    </row>
    <row r="536" spans="1:9" ht="12.75" customHeight="1">
      <c r="A536" s="434">
        <v>3</v>
      </c>
      <c r="B536" s="428" t="s">
        <v>412</v>
      </c>
      <c r="C536" s="428" t="s">
        <v>403</v>
      </c>
      <c r="D536" s="416">
        <v>732</v>
      </c>
      <c r="E536" s="417">
        <v>740</v>
      </c>
      <c r="F536" s="455">
        <f t="shared" si="67"/>
        <v>541680</v>
      </c>
      <c r="G536" s="427">
        <f t="shared" si="68"/>
        <v>426519.6850393701</v>
      </c>
      <c r="I536" s="447"/>
    </row>
    <row r="537" spans="1:9" ht="12.75" customHeight="1">
      <c r="A537" s="434">
        <v>3</v>
      </c>
      <c r="B537" s="428" t="s">
        <v>412</v>
      </c>
      <c r="C537" s="428" t="s">
        <v>404</v>
      </c>
      <c r="D537" s="416">
        <v>4</v>
      </c>
      <c r="E537" s="417">
        <v>740</v>
      </c>
      <c r="F537" s="455">
        <f t="shared" si="67"/>
        <v>2960</v>
      </c>
      <c r="G537" s="427">
        <f t="shared" si="68"/>
        <v>2330.7086614173227</v>
      </c>
      <c r="I537" s="447"/>
    </row>
    <row r="538" spans="1:9" ht="12.75" customHeight="1">
      <c r="A538" s="434">
        <v>3</v>
      </c>
      <c r="B538" s="428" t="s">
        <v>413</v>
      </c>
      <c r="C538" s="428" t="s">
        <v>403</v>
      </c>
      <c r="D538" s="416">
        <v>589</v>
      </c>
      <c r="E538" s="417">
        <v>440</v>
      </c>
      <c r="F538" s="455">
        <f t="shared" si="67"/>
        <v>259160</v>
      </c>
      <c r="G538" s="427">
        <f t="shared" si="68"/>
        <v>204062.99212598425</v>
      </c>
      <c r="I538" s="447"/>
    </row>
    <row r="539" spans="1:9" ht="12.75" customHeight="1">
      <c r="A539" s="434">
        <v>3</v>
      </c>
      <c r="B539" s="428" t="s">
        <v>413</v>
      </c>
      <c r="C539" s="428" t="s">
        <v>404</v>
      </c>
      <c r="D539" s="416">
        <v>3</v>
      </c>
      <c r="E539" s="417">
        <v>440</v>
      </c>
      <c r="F539" s="455">
        <f t="shared" si="67"/>
        <v>1320</v>
      </c>
      <c r="G539" s="427">
        <f t="shared" si="68"/>
        <v>1039.3700787401574</v>
      </c>
      <c r="I539" s="447"/>
    </row>
    <row r="540" spans="1:9" ht="12.75" customHeight="1">
      <c r="A540" s="434">
        <v>3</v>
      </c>
      <c r="B540" s="428" t="s">
        <v>414</v>
      </c>
      <c r="C540" s="428" t="s">
        <v>403</v>
      </c>
      <c r="D540" s="416">
        <v>0</v>
      </c>
      <c r="E540" s="417">
        <v>750</v>
      </c>
      <c r="F540" s="455">
        <f t="shared" si="67"/>
        <v>0</v>
      </c>
      <c r="G540" s="427">
        <f t="shared" si="68"/>
        <v>0</v>
      </c>
      <c r="I540" s="447"/>
    </row>
    <row r="541" spans="1:9" ht="12.75" customHeight="1">
      <c r="A541" s="434">
        <v>3</v>
      </c>
      <c r="B541" s="428" t="s">
        <v>414</v>
      </c>
      <c r="C541" s="428" t="s">
        <v>403</v>
      </c>
      <c r="D541" s="416">
        <v>0</v>
      </c>
      <c r="E541" s="417">
        <v>850</v>
      </c>
      <c r="F541" s="455">
        <f>D541*E541</f>
        <v>0</v>
      </c>
      <c r="G541" s="427">
        <f>F541/1.27</f>
        <v>0</v>
      </c>
      <c r="I541" s="447"/>
    </row>
    <row r="542" spans="1:9" ht="12.75" customHeight="1">
      <c r="A542" s="434">
        <v>3</v>
      </c>
      <c r="B542" s="428" t="s">
        <v>415</v>
      </c>
      <c r="C542" s="428" t="s">
        <v>403</v>
      </c>
      <c r="D542" s="416">
        <v>541</v>
      </c>
      <c r="E542" s="417">
        <v>300</v>
      </c>
      <c r="F542" s="455">
        <f>D542*E542</f>
        <v>162300</v>
      </c>
      <c r="G542" s="427">
        <f>F542/1.27</f>
        <v>127795.27559055117</v>
      </c>
      <c r="I542" s="447"/>
    </row>
    <row r="543" spans="1:9" ht="12.75" customHeight="1">
      <c r="A543" s="434">
        <v>3</v>
      </c>
      <c r="B543" s="428" t="s">
        <v>416</v>
      </c>
      <c r="C543" s="428" t="s">
        <v>403</v>
      </c>
      <c r="D543" s="416">
        <v>188</v>
      </c>
      <c r="E543" s="417">
        <v>350</v>
      </c>
      <c r="F543" s="455">
        <f>D543*E543</f>
        <v>65800</v>
      </c>
      <c r="G543" s="427">
        <f>F543/1.27</f>
        <v>51811.02362204724</v>
      </c>
      <c r="I543" s="447"/>
    </row>
    <row r="544" spans="1:9" ht="12.75" customHeight="1">
      <c r="A544" s="434">
        <v>3</v>
      </c>
      <c r="B544" s="428" t="s">
        <v>417</v>
      </c>
      <c r="C544" s="428" t="s">
        <v>403</v>
      </c>
      <c r="D544" s="416">
        <v>62</v>
      </c>
      <c r="E544" s="417">
        <v>400</v>
      </c>
      <c r="F544" s="455">
        <f>D544*E544</f>
        <v>24800</v>
      </c>
      <c r="G544" s="452">
        <f>F544/1.27</f>
        <v>19527.55905511811</v>
      </c>
      <c r="I544" s="447"/>
    </row>
    <row r="545" spans="1:9" ht="12.75" customHeight="1">
      <c r="A545" s="434"/>
      <c r="B545" s="428"/>
      <c r="C545" s="428"/>
      <c r="D545" s="416"/>
      <c r="E545" s="417"/>
      <c r="F545" s="455"/>
      <c r="G545" s="452"/>
      <c r="I545" s="447"/>
    </row>
    <row r="546" spans="1:9" ht="12.75" customHeight="1">
      <c r="A546" s="489"/>
      <c r="B546" s="495" t="s">
        <v>442</v>
      </c>
      <c r="C546" s="489"/>
      <c r="D546" s="489"/>
      <c r="E546" s="490"/>
      <c r="F546" s="490">
        <f>SUM(F548:F565)</f>
        <v>33480</v>
      </c>
      <c r="G546" s="490">
        <f>SUM(G548:G565)</f>
        <v>26362.204724409446</v>
      </c>
      <c r="I546" s="449"/>
    </row>
    <row r="547" spans="1:10" s="432" customFormat="1" ht="12.75" customHeight="1">
      <c r="A547" s="436"/>
      <c r="B547" s="436"/>
      <c r="C547" s="443"/>
      <c r="D547" s="443"/>
      <c r="E547" s="452"/>
      <c r="F547" s="458"/>
      <c r="G547" s="452"/>
      <c r="I547" s="449"/>
      <c r="J547" s="433"/>
    </row>
    <row r="548" spans="1:9" ht="12.75" customHeight="1">
      <c r="A548" s="434">
        <v>3</v>
      </c>
      <c r="B548" s="428" t="s">
        <v>418</v>
      </c>
      <c r="C548" s="428" t="s">
        <v>403</v>
      </c>
      <c r="D548" s="416">
        <v>0</v>
      </c>
      <c r="E548" s="427">
        <v>19350</v>
      </c>
      <c r="F548" s="455">
        <f aca="true" t="shared" si="69" ref="F548:F553">D548*E548</f>
        <v>0</v>
      </c>
      <c r="G548" s="427">
        <f>F548/1.27</f>
        <v>0</v>
      </c>
      <c r="I548" s="447"/>
    </row>
    <row r="549" spans="1:9" ht="12.75" customHeight="1">
      <c r="A549" s="434">
        <v>3</v>
      </c>
      <c r="B549" s="428" t="s">
        <v>419</v>
      </c>
      <c r="C549" s="428" t="s">
        <v>404</v>
      </c>
      <c r="D549" s="416">
        <v>1</v>
      </c>
      <c r="E549" s="417">
        <v>13410</v>
      </c>
      <c r="F549" s="455">
        <f t="shared" si="69"/>
        <v>13410</v>
      </c>
      <c r="G549" s="427">
        <f>F549/1.27</f>
        <v>10559.055118110236</v>
      </c>
      <c r="I549" s="447"/>
    </row>
    <row r="550" spans="1:9" ht="12.75" customHeight="1">
      <c r="A550" s="434">
        <v>3</v>
      </c>
      <c r="B550" s="428" t="s">
        <v>420</v>
      </c>
      <c r="C550" s="428" t="s">
        <v>403</v>
      </c>
      <c r="D550" s="416">
        <v>0</v>
      </c>
      <c r="E550" s="427">
        <v>9900</v>
      </c>
      <c r="F550" s="455">
        <f t="shared" si="69"/>
        <v>0</v>
      </c>
      <c r="G550" s="427">
        <f aca="true" t="shared" si="70" ref="G550:G559">F550/1.27</f>
        <v>0</v>
      </c>
      <c r="I550" s="447"/>
    </row>
    <row r="551" spans="1:9" ht="12.75" customHeight="1">
      <c r="A551" s="434">
        <v>3</v>
      </c>
      <c r="B551" s="428" t="s">
        <v>420</v>
      </c>
      <c r="C551" s="428" t="s">
        <v>404</v>
      </c>
      <c r="D551" s="416">
        <v>0</v>
      </c>
      <c r="E551" s="427">
        <v>6750</v>
      </c>
      <c r="F551" s="455">
        <f t="shared" si="69"/>
        <v>0</v>
      </c>
      <c r="G551" s="427">
        <f t="shared" si="70"/>
        <v>0</v>
      </c>
      <c r="I551" s="447"/>
    </row>
    <row r="552" spans="1:9" ht="12.75" customHeight="1">
      <c r="A552" s="434">
        <v>3</v>
      </c>
      <c r="B552" s="428" t="s">
        <v>421</v>
      </c>
      <c r="C552" s="428" t="s">
        <v>403</v>
      </c>
      <c r="D552" s="416">
        <v>0</v>
      </c>
      <c r="E552" s="427">
        <v>12150</v>
      </c>
      <c r="F552" s="455">
        <f t="shared" si="69"/>
        <v>0</v>
      </c>
      <c r="G552" s="427">
        <f t="shared" si="70"/>
        <v>0</v>
      </c>
      <c r="I552" s="447"/>
    </row>
    <row r="553" spans="1:9" ht="12.75" customHeight="1">
      <c r="A553" s="434">
        <v>3</v>
      </c>
      <c r="B553" s="428" t="s">
        <v>422</v>
      </c>
      <c r="C553" s="428" t="s">
        <v>404</v>
      </c>
      <c r="D553" s="416">
        <v>1</v>
      </c>
      <c r="E553" s="417">
        <v>8910</v>
      </c>
      <c r="F553" s="455">
        <f t="shared" si="69"/>
        <v>8910</v>
      </c>
      <c r="G553" s="427">
        <f>F553/1.27</f>
        <v>7015.748031496063</v>
      </c>
      <c r="I553" s="447"/>
    </row>
    <row r="554" spans="1:9" ht="12.75" customHeight="1">
      <c r="A554" s="434">
        <v>3</v>
      </c>
      <c r="B554" s="435" t="s">
        <v>423</v>
      </c>
      <c r="C554" s="435" t="s">
        <v>403</v>
      </c>
      <c r="D554" s="416">
        <v>0</v>
      </c>
      <c r="E554" s="427">
        <v>15750</v>
      </c>
      <c r="F554" s="455">
        <f aca="true" t="shared" si="71" ref="F554:F559">D554*E554</f>
        <v>0</v>
      </c>
      <c r="G554" s="427">
        <f t="shared" si="70"/>
        <v>0</v>
      </c>
      <c r="I554" s="447"/>
    </row>
    <row r="555" spans="1:9" ht="12.75" customHeight="1">
      <c r="A555" s="434">
        <v>3</v>
      </c>
      <c r="B555" s="435" t="s">
        <v>424</v>
      </c>
      <c r="C555" s="435" t="s">
        <v>403</v>
      </c>
      <c r="D555" s="416">
        <v>0</v>
      </c>
      <c r="E555" s="427">
        <v>7650</v>
      </c>
      <c r="F555" s="455">
        <f t="shared" si="71"/>
        <v>0</v>
      </c>
      <c r="G555" s="427">
        <f t="shared" si="70"/>
        <v>0</v>
      </c>
      <c r="I555" s="447"/>
    </row>
    <row r="556" spans="1:9" ht="12.75" customHeight="1">
      <c r="A556" s="434">
        <v>3</v>
      </c>
      <c r="B556" s="435" t="s">
        <v>409</v>
      </c>
      <c r="C556" s="435" t="s">
        <v>403</v>
      </c>
      <c r="D556" s="416">
        <v>0</v>
      </c>
      <c r="E556" s="427">
        <v>10350</v>
      </c>
      <c r="F556" s="455">
        <f t="shared" si="71"/>
        <v>0</v>
      </c>
      <c r="G556" s="427">
        <f t="shared" si="70"/>
        <v>0</v>
      </c>
      <c r="I556" s="447"/>
    </row>
    <row r="557" spans="1:9" ht="12.75" customHeight="1">
      <c r="A557" s="434">
        <v>3</v>
      </c>
      <c r="B557" s="428" t="s">
        <v>425</v>
      </c>
      <c r="C557" s="428" t="s">
        <v>403</v>
      </c>
      <c r="D557" s="416">
        <v>0</v>
      </c>
      <c r="E557" s="427">
        <v>13860</v>
      </c>
      <c r="F557" s="455">
        <f t="shared" si="71"/>
        <v>0</v>
      </c>
      <c r="G557" s="427">
        <f t="shared" si="70"/>
        <v>0</v>
      </c>
      <c r="I557" s="447"/>
    </row>
    <row r="558" spans="1:9" ht="12.75" customHeight="1">
      <c r="A558" s="434">
        <v>3</v>
      </c>
      <c r="B558" s="428" t="s">
        <v>425</v>
      </c>
      <c r="C558" s="428" t="s">
        <v>404</v>
      </c>
      <c r="D558" s="416">
        <v>1</v>
      </c>
      <c r="E558" s="427">
        <v>11160</v>
      </c>
      <c r="F558" s="455">
        <f t="shared" si="71"/>
        <v>11160</v>
      </c>
      <c r="G558" s="427">
        <f t="shared" si="70"/>
        <v>8787.401574803149</v>
      </c>
      <c r="I558" s="447"/>
    </row>
    <row r="559" spans="1:9" ht="12.75" customHeight="1">
      <c r="A559" s="434">
        <v>3</v>
      </c>
      <c r="B559" s="428" t="s">
        <v>426</v>
      </c>
      <c r="C559" s="428" t="s">
        <v>403</v>
      </c>
      <c r="D559" s="416"/>
      <c r="E559" s="427">
        <v>8460</v>
      </c>
      <c r="F559" s="455">
        <f t="shared" si="71"/>
        <v>0</v>
      </c>
      <c r="G559" s="427">
        <f t="shared" si="70"/>
        <v>0</v>
      </c>
      <c r="I559" s="447"/>
    </row>
    <row r="560" spans="1:9" ht="12.75" customHeight="1">
      <c r="A560" s="434">
        <v>3</v>
      </c>
      <c r="B560" s="428" t="s">
        <v>427</v>
      </c>
      <c r="C560" s="428" t="s">
        <v>404</v>
      </c>
      <c r="D560" s="416"/>
      <c r="E560" s="427">
        <v>6600</v>
      </c>
      <c r="F560" s="455">
        <f aca="true" t="shared" si="72" ref="F560:F565">D560*E560</f>
        <v>0</v>
      </c>
      <c r="G560" s="427">
        <f aca="true" t="shared" si="73" ref="G560:G565">F560/1.27</f>
        <v>0</v>
      </c>
      <c r="I560" s="447"/>
    </row>
    <row r="561" spans="1:9" ht="12.75" customHeight="1">
      <c r="A561" s="434">
        <v>3</v>
      </c>
      <c r="B561" s="428" t="s">
        <v>497</v>
      </c>
      <c r="C561" s="428" t="s">
        <v>404</v>
      </c>
      <c r="D561" s="416"/>
      <c r="E561" s="427">
        <v>81000</v>
      </c>
      <c r="F561" s="456">
        <f t="shared" si="72"/>
        <v>0</v>
      </c>
      <c r="G561" s="437">
        <f t="shared" si="73"/>
        <v>0</v>
      </c>
      <c r="I561" s="447"/>
    </row>
    <row r="562" spans="1:9" ht="12.75" customHeight="1">
      <c r="A562" s="434">
        <v>3</v>
      </c>
      <c r="B562" s="429" t="s">
        <v>432</v>
      </c>
      <c r="C562" s="429" t="s">
        <v>403</v>
      </c>
      <c r="D562" s="438"/>
      <c r="E562" s="427">
        <v>6800</v>
      </c>
      <c r="F562" s="456">
        <f t="shared" si="72"/>
        <v>0</v>
      </c>
      <c r="G562" s="437">
        <f t="shared" si="73"/>
        <v>0</v>
      </c>
      <c r="I562" s="449"/>
    </row>
    <row r="563" spans="1:9" ht="12.75" customHeight="1">
      <c r="A563" s="434">
        <v>3</v>
      </c>
      <c r="B563" s="429" t="s">
        <v>433</v>
      </c>
      <c r="C563" s="429" t="s">
        <v>404</v>
      </c>
      <c r="D563" s="438"/>
      <c r="E563" s="427">
        <v>6100</v>
      </c>
      <c r="F563" s="456">
        <f t="shared" si="72"/>
        <v>0</v>
      </c>
      <c r="G563" s="437">
        <f t="shared" si="73"/>
        <v>0</v>
      </c>
      <c r="I563" s="449"/>
    </row>
    <row r="564" spans="1:9" ht="12.75" customHeight="1">
      <c r="A564" s="434">
        <v>3</v>
      </c>
      <c r="B564" s="429" t="s">
        <v>434</v>
      </c>
      <c r="C564" s="429" t="s">
        <v>403</v>
      </c>
      <c r="D564" s="438"/>
      <c r="E564" s="427">
        <v>5800</v>
      </c>
      <c r="F564" s="456">
        <f t="shared" si="72"/>
        <v>0</v>
      </c>
      <c r="G564" s="437">
        <f t="shared" si="73"/>
        <v>0</v>
      </c>
      <c r="I564" s="449"/>
    </row>
    <row r="565" spans="1:9" ht="12.75" customHeight="1">
      <c r="A565" s="434">
        <v>3</v>
      </c>
      <c r="B565" s="429" t="s">
        <v>434</v>
      </c>
      <c r="C565" s="429" t="s">
        <v>404</v>
      </c>
      <c r="D565" s="438"/>
      <c r="E565" s="427">
        <v>5100</v>
      </c>
      <c r="F565" s="456">
        <f t="shared" si="72"/>
        <v>0</v>
      </c>
      <c r="G565" s="437">
        <f t="shared" si="73"/>
        <v>0</v>
      </c>
      <c r="I565" s="449"/>
    </row>
    <row r="566" spans="1:9" ht="12.75" customHeight="1">
      <c r="A566" s="434"/>
      <c r="B566" s="439"/>
      <c r="C566" s="439"/>
      <c r="D566" s="438"/>
      <c r="E566" s="427"/>
      <c r="F566" s="456"/>
      <c r="G566" s="439"/>
      <c r="I566" s="449"/>
    </row>
    <row r="567" spans="1:9" ht="12.75" customHeight="1">
      <c r="A567" s="489"/>
      <c r="B567" s="489" t="s">
        <v>439</v>
      </c>
      <c r="C567" s="489"/>
      <c r="D567" s="489"/>
      <c r="E567" s="490"/>
      <c r="F567" s="490">
        <f>SUM(F569:F574)</f>
        <v>856500</v>
      </c>
      <c r="G567" s="490">
        <f>SUM(G569:G574)</f>
        <v>674409.4488188976</v>
      </c>
      <c r="I567" s="449"/>
    </row>
    <row r="568" spans="1:9" ht="12.75" customHeight="1">
      <c r="A568" s="439"/>
      <c r="B568" s="440"/>
      <c r="C568" s="440"/>
      <c r="D568" s="440"/>
      <c r="E568" s="492"/>
      <c r="F568" s="496"/>
      <c r="G568" s="497"/>
      <c r="I568" s="501"/>
    </row>
    <row r="569" spans="1:9" ht="12.75" customHeight="1">
      <c r="A569" s="434">
        <v>3</v>
      </c>
      <c r="B569" s="428" t="s">
        <v>439</v>
      </c>
      <c r="C569" s="428" t="s">
        <v>403</v>
      </c>
      <c r="D569" s="416">
        <v>304</v>
      </c>
      <c r="E569" s="417">
        <v>1550</v>
      </c>
      <c r="F569" s="455">
        <f aca="true" t="shared" si="74" ref="F569:F574">D569*E569</f>
        <v>471200</v>
      </c>
      <c r="G569" s="427">
        <f aca="true" t="shared" si="75" ref="G569:G574">F569/1.27</f>
        <v>371023.6220472441</v>
      </c>
      <c r="I569" s="447"/>
    </row>
    <row r="570" spans="1:9" ht="12.75" customHeight="1">
      <c r="A570" s="434">
        <v>3</v>
      </c>
      <c r="B570" s="428" t="s">
        <v>439</v>
      </c>
      <c r="C570" s="428" t="s">
        <v>404</v>
      </c>
      <c r="D570" s="416">
        <v>35</v>
      </c>
      <c r="E570" s="417">
        <v>1300</v>
      </c>
      <c r="F570" s="455">
        <f t="shared" si="74"/>
        <v>45500</v>
      </c>
      <c r="G570" s="427">
        <f t="shared" si="75"/>
        <v>35826.77165354331</v>
      </c>
      <c r="I570" s="447"/>
    </row>
    <row r="571" spans="1:9" ht="12.75" customHeight="1">
      <c r="A571" s="434">
        <v>3</v>
      </c>
      <c r="B571" s="428" t="s">
        <v>498</v>
      </c>
      <c r="C571" s="428" t="s">
        <v>403</v>
      </c>
      <c r="D571" s="416">
        <v>216</v>
      </c>
      <c r="E571" s="417">
        <v>1100</v>
      </c>
      <c r="F571" s="455">
        <f t="shared" si="74"/>
        <v>237600</v>
      </c>
      <c r="G571" s="427">
        <f t="shared" si="75"/>
        <v>187086.61417322836</v>
      </c>
      <c r="I571" s="447"/>
    </row>
    <row r="572" spans="1:9" ht="12.75" customHeight="1">
      <c r="A572" s="434">
        <v>3</v>
      </c>
      <c r="B572" s="428" t="s">
        <v>498</v>
      </c>
      <c r="C572" s="428" t="s">
        <v>404</v>
      </c>
      <c r="D572" s="416">
        <v>63</v>
      </c>
      <c r="E572" s="417">
        <v>900</v>
      </c>
      <c r="F572" s="455">
        <f t="shared" si="74"/>
        <v>56700</v>
      </c>
      <c r="G572" s="427">
        <f t="shared" si="75"/>
        <v>44645.669291338585</v>
      </c>
      <c r="I572" s="447"/>
    </row>
    <row r="573" spans="1:9" ht="12.75" customHeight="1">
      <c r="A573" s="434">
        <v>3</v>
      </c>
      <c r="B573" s="428" t="s">
        <v>499</v>
      </c>
      <c r="C573" s="428" t="s">
        <v>403</v>
      </c>
      <c r="D573" s="416">
        <v>15</v>
      </c>
      <c r="E573" s="417">
        <v>1190</v>
      </c>
      <c r="F573" s="455">
        <f t="shared" si="74"/>
        <v>17850</v>
      </c>
      <c r="G573" s="427">
        <f t="shared" si="75"/>
        <v>14055.11811023622</v>
      </c>
      <c r="I573" s="447"/>
    </row>
    <row r="574" spans="1:9" ht="12.75" customHeight="1">
      <c r="A574" s="434">
        <v>3</v>
      </c>
      <c r="B574" s="428" t="s">
        <v>500</v>
      </c>
      <c r="C574" s="428" t="s">
        <v>403</v>
      </c>
      <c r="D574" s="416">
        <v>35</v>
      </c>
      <c r="E574" s="417">
        <v>790</v>
      </c>
      <c r="F574" s="455">
        <f t="shared" si="74"/>
        <v>27650</v>
      </c>
      <c r="G574" s="427">
        <f t="shared" si="75"/>
        <v>21771.653543307086</v>
      </c>
      <c r="I574" s="447"/>
    </row>
    <row r="575" spans="1:9" ht="12.75" customHeight="1">
      <c r="A575" s="434"/>
      <c r="B575" s="428"/>
      <c r="C575" s="428"/>
      <c r="D575" s="416"/>
      <c r="E575" s="417"/>
      <c r="F575" s="455"/>
      <c r="G575" s="427"/>
      <c r="I575" s="447"/>
    </row>
    <row r="576" spans="1:9" ht="12.75" customHeight="1">
      <c r="A576" s="489"/>
      <c r="B576" s="489" t="s">
        <v>440</v>
      </c>
      <c r="C576" s="489"/>
      <c r="D576" s="489"/>
      <c r="E576" s="490"/>
      <c r="F576" s="490">
        <f>SUM(F578:F585)</f>
        <v>31300</v>
      </c>
      <c r="G576" s="490">
        <f>SUM(G578:G585)</f>
        <v>24645.66929133858</v>
      </c>
      <c r="I576" s="449"/>
    </row>
    <row r="577" spans="1:10" s="432" customFormat="1" ht="12.75" customHeight="1">
      <c r="A577" s="443"/>
      <c r="B577" s="443"/>
      <c r="C577" s="443"/>
      <c r="D577" s="443"/>
      <c r="E577" s="452"/>
      <c r="F577" s="458"/>
      <c r="G577" s="452"/>
      <c r="I577" s="449"/>
      <c r="J577" s="433"/>
    </row>
    <row r="578" spans="1:9" ht="12.75" customHeight="1">
      <c r="A578" s="434">
        <v>3</v>
      </c>
      <c r="B578" s="428" t="s">
        <v>501</v>
      </c>
      <c r="C578" s="428" t="s">
        <v>452</v>
      </c>
      <c r="D578" s="416"/>
      <c r="E578" s="452">
        <v>14000</v>
      </c>
      <c r="F578" s="455">
        <f aca="true" t="shared" si="76" ref="F578:F585">D578*E578</f>
        <v>0</v>
      </c>
      <c r="G578" s="427">
        <f aca="true" t="shared" si="77" ref="G578:G585">F578/1.27</f>
        <v>0</v>
      </c>
      <c r="I578" s="447"/>
    </row>
    <row r="579" spans="1:9" ht="12.75" customHeight="1">
      <c r="A579" s="434">
        <v>3</v>
      </c>
      <c r="B579" s="428" t="s">
        <v>501</v>
      </c>
      <c r="C579" s="428" t="s">
        <v>404</v>
      </c>
      <c r="D579" s="416"/>
      <c r="E579" s="452">
        <v>11700</v>
      </c>
      <c r="F579" s="455">
        <f t="shared" si="76"/>
        <v>0</v>
      </c>
      <c r="G579" s="427">
        <f t="shared" si="77"/>
        <v>0</v>
      </c>
      <c r="I579" s="447"/>
    </row>
    <row r="580" spans="1:9" ht="12.75" customHeight="1">
      <c r="A580" s="434">
        <v>3</v>
      </c>
      <c r="B580" s="428" t="s">
        <v>505</v>
      </c>
      <c r="C580" s="428" t="s">
        <v>452</v>
      </c>
      <c r="D580" s="416">
        <v>1</v>
      </c>
      <c r="E580" s="417">
        <v>9900</v>
      </c>
      <c r="F580" s="455">
        <f t="shared" si="76"/>
        <v>9900</v>
      </c>
      <c r="G580" s="427">
        <f t="shared" si="77"/>
        <v>7795.275590551181</v>
      </c>
      <c r="I580" s="447"/>
    </row>
    <row r="581" spans="1:9" ht="12.75" customHeight="1">
      <c r="A581" s="434">
        <v>3</v>
      </c>
      <c r="B581" s="428" t="s">
        <v>505</v>
      </c>
      <c r="C581" s="428" t="s">
        <v>404</v>
      </c>
      <c r="D581" s="416">
        <v>2</v>
      </c>
      <c r="E581" s="417">
        <v>8100</v>
      </c>
      <c r="F581" s="455">
        <f t="shared" si="76"/>
        <v>16200</v>
      </c>
      <c r="G581" s="427">
        <f t="shared" si="77"/>
        <v>12755.905511811023</v>
      </c>
      <c r="I581" s="447"/>
    </row>
    <row r="582" spans="1:9" ht="12.75" customHeight="1">
      <c r="A582" s="434">
        <v>3</v>
      </c>
      <c r="B582" s="428" t="s">
        <v>502</v>
      </c>
      <c r="C582" s="428" t="s">
        <v>452</v>
      </c>
      <c r="D582" s="438"/>
      <c r="E582" s="427">
        <v>7300</v>
      </c>
      <c r="F582" s="455">
        <f t="shared" si="76"/>
        <v>0</v>
      </c>
      <c r="G582" s="427">
        <f t="shared" si="77"/>
        <v>0</v>
      </c>
      <c r="I582" s="447"/>
    </row>
    <row r="583" spans="1:9" ht="12.75" customHeight="1">
      <c r="A583" s="434">
        <v>3</v>
      </c>
      <c r="B583" s="428" t="s">
        <v>502</v>
      </c>
      <c r="C583" s="428" t="s">
        <v>404</v>
      </c>
      <c r="D583" s="438"/>
      <c r="E583" s="427">
        <v>6200</v>
      </c>
      <c r="F583" s="455">
        <f t="shared" si="76"/>
        <v>0</v>
      </c>
      <c r="G583" s="427">
        <f t="shared" si="77"/>
        <v>0</v>
      </c>
      <c r="I583" s="447"/>
    </row>
    <row r="584" spans="1:9" ht="12.75" customHeight="1">
      <c r="A584" s="434">
        <v>3</v>
      </c>
      <c r="B584" s="428" t="s">
        <v>503</v>
      </c>
      <c r="C584" s="428" t="s">
        <v>452</v>
      </c>
      <c r="D584" s="416">
        <v>1</v>
      </c>
      <c r="E584" s="417">
        <v>5200</v>
      </c>
      <c r="F584" s="455">
        <f t="shared" si="76"/>
        <v>5200</v>
      </c>
      <c r="G584" s="427">
        <f t="shared" si="77"/>
        <v>4094.488188976378</v>
      </c>
      <c r="I584" s="447"/>
    </row>
    <row r="585" spans="1:9" ht="12.75" customHeight="1">
      <c r="A585" s="434">
        <v>3</v>
      </c>
      <c r="B585" s="428" t="s">
        <v>503</v>
      </c>
      <c r="C585" s="428" t="s">
        <v>404</v>
      </c>
      <c r="D585" s="416"/>
      <c r="E585" s="417">
        <v>4300</v>
      </c>
      <c r="F585" s="455">
        <f t="shared" si="76"/>
        <v>0</v>
      </c>
      <c r="G585" s="427">
        <f t="shared" si="77"/>
        <v>0</v>
      </c>
      <c r="I585" s="447"/>
    </row>
    <row r="586" spans="1:9" ht="12.75" customHeight="1">
      <c r="A586" s="434"/>
      <c r="B586" s="439"/>
      <c r="C586" s="439"/>
      <c r="D586" s="438"/>
      <c r="E586" s="427"/>
      <c r="F586" s="456"/>
      <c r="G586" s="439"/>
      <c r="I586" s="449"/>
    </row>
    <row r="587" spans="1:9" ht="12.75" customHeight="1">
      <c r="A587" s="489"/>
      <c r="B587" s="489" t="s">
        <v>428</v>
      </c>
      <c r="C587" s="489"/>
      <c r="D587" s="489"/>
      <c r="E587" s="490"/>
      <c r="F587" s="490">
        <f>SUM(F589:F636)</f>
        <v>151700</v>
      </c>
      <c r="G587" s="490">
        <f>SUM(G589:G636)</f>
        <v>119448.81889763777</v>
      </c>
      <c r="I587" s="449"/>
    </row>
    <row r="588" spans="1:9" ht="12.75" customHeight="1">
      <c r="A588" s="439"/>
      <c r="B588" s="440"/>
      <c r="C588" s="440"/>
      <c r="D588" s="440"/>
      <c r="E588" s="492"/>
      <c r="F588" s="496"/>
      <c r="G588" s="497"/>
      <c r="I588" s="501"/>
    </row>
    <row r="589" spans="1:9" ht="12.75" customHeight="1">
      <c r="A589" s="434">
        <v>3</v>
      </c>
      <c r="B589" s="428" t="s">
        <v>504</v>
      </c>
      <c r="C589" s="428" t="s">
        <v>403</v>
      </c>
      <c r="D589" s="416">
        <v>4</v>
      </c>
      <c r="E589" s="452">
        <v>650</v>
      </c>
      <c r="F589" s="455">
        <f>D589*E589</f>
        <v>2600</v>
      </c>
      <c r="G589" s="427">
        <f>F589/1.27</f>
        <v>2047.244094488189</v>
      </c>
      <c r="I589" s="447"/>
    </row>
    <row r="590" spans="1:9" ht="12.75" customHeight="1">
      <c r="A590" s="434">
        <v>3</v>
      </c>
      <c r="B590" s="428" t="s">
        <v>471</v>
      </c>
      <c r="C590" s="428" t="s">
        <v>403</v>
      </c>
      <c r="D590" s="416"/>
      <c r="E590" s="452">
        <v>1000</v>
      </c>
      <c r="F590" s="455">
        <f aca="true" t="shared" si="78" ref="F590:F636">D590*E590</f>
        <v>0</v>
      </c>
      <c r="G590" s="427">
        <f aca="true" t="shared" si="79" ref="G590:G636">F590/1.27</f>
        <v>0</v>
      </c>
      <c r="I590" s="447"/>
    </row>
    <row r="591" spans="1:9" ht="12.75" customHeight="1">
      <c r="A591" s="434">
        <v>3</v>
      </c>
      <c r="B591" s="428" t="s">
        <v>473</v>
      </c>
      <c r="C591" s="428" t="s">
        <v>403</v>
      </c>
      <c r="D591" s="416">
        <v>2</v>
      </c>
      <c r="E591" s="452">
        <v>400</v>
      </c>
      <c r="F591" s="455">
        <f t="shared" si="78"/>
        <v>800</v>
      </c>
      <c r="G591" s="427">
        <f t="shared" si="79"/>
        <v>629.9212598425197</v>
      </c>
      <c r="I591" s="447"/>
    </row>
    <row r="592" spans="1:9" ht="12.75" customHeight="1">
      <c r="A592" s="434">
        <v>3</v>
      </c>
      <c r="B592" s="428" t="s">
        <v>474</v>
      </c>
      <c r="C592" s="428" t="s">
        <v>403</v>
      </c>
      <c r="D592" s="416"/>
      <c r="E592" s="452">
        <v>700</v>
      </c>
      <c r="F592" s="455">
        <f t="shared" si="78"/>
        <v>0</v>
      </c>
      <c r="G592" s="427">
        <f t="shared" si="79"/>
        <v>0</v>
      </c>
      <c r="I592" s="447"/>
    </row>
    <row r="593" spans="1:9" ht="12.75" customHeight="1">
      <c r="A593" s="434">
        <v>3</v>
      </c>
      <c r="B593" s="428" t="s">
        <v>468</v>
      </c>
      <c r="C593" s="428" t="s">
        <v>403</v>
      </c>
      <c r="D593" s="416"/>
      <c r="E593" s="452">
        <v>4800</v>
      </c>
      <c r="F593" s="455">
        <f t="shared" si="78"/>
        <v>0</v>
      </c>
      <c r="G593" s="427">
        <f t="shared" si="79"/>
        <v>0</v>
      </c>
      <c r="I593" s="447"/>
    </row>
    <row r="594" spans="1:9" ht="12.75" customHeight="1">
      <c r="A594" s="434">
        <v>3</v>
      </c>
      <c r="B594" s="428" t="s">
        <v>469</v>
      </c>
      <c r="C594" s="428" t="s">
        <v>403</v>
      </c>
      <c r="D594" s="416">
        <v>6</v>
      </c>
      <c r="E594" s="452">
        <v>6000</v>
      </c>
      <c r="F594" s="455">
        <f t="shared" si="78"/>
        <v>36000</v>
      </c>
      <c r="G594" s="427">
        <f t="shared" si="79"/>
        <v>28346.456692913387</v>
      </c>
      <c r="I594" s="447"/>
    </row>
    <row r="595" spans="1:9" ht="12.75" customHeight="1">
      <c r="A595" s="434">
        <v>3</v>
      </c>
      <c r="B595" s="428" t="s">
        <v>470</v>
      </c>
      <c r="C595" s="428" t="s">
        <v>403</v>
      </c>
      <c r="D595" s="416">
        <v>3</v>
      </c>
      <c r="E595" s="452">
        <v>7200</v>
      </c>
      <c r="F595" s="455">
        <f t="shared" si="78"/>
        <v>21600</v>
      </c>
      <c r="G595" s="427">
        <f t="shared" si="79"/>
        <v>17007.87401574803</v>
      </c>
      <c r="I595" s="447"/>
    </row>
    <row r="596" spans="1:9" ht="12.75" customHeight="1">
      <c r="A596" s="434">
        <v>3</v>
      </c>
      <c r="B596" s="428" t="s">
        <v>506</v>
      </c>
      <c r="C596" s="428" t="s">
        <v>403</v>
      </c>
      <c r="D596" s="416"/>
      <c r="E596" s="452">
        <v>4500</v>
      </c>
      <c r="F596" s="455">
        <f t="shared" si="78"/>
        <v>0</v>
      </c>
      <c r="G596" s="427">
        <f t="shared" si="79"/>
        <v>0</v>
      </c>
      <c r="I596" s="447"/>
    </row>
    <row r="597" spans="1:9" ht="12.75" customHeight="1">
      <c r="A597" s="434">
        <v>3</v>
      </c>
      <c r="B597" s="428" t="s">
        <v>507</v>
      </c>
      <c r="C597" s="428" t="s">
        <v>403</v>
      </c>
      <c r="D597" s="416"/>
      <c r="E597" s="452">
        <v>9000</v>
      </c>
      <c r="F597" s="455">
        <f t="shared" si="78"/>
        <v>0</v>
      </c>
      <c r="G597" s="427">
        <f t="shared" si="79"/>
        <v>0</v>
      </c>
      <c r="I597" s="447"/>
    </row>
    <row r="598" spans="1:9" ht="12.75" customHeight="1">
      <c r="A598" s="434">
        <v>3</v>
      </c>
      <c r="B598" s="428" t="s">
        <v>472</v>
      </c>
      <c r="C598" s="428" t="s">
        <v>403</v>
      </c>
      <c r="D598" s="416">
        <v>10</v>
      </c>
      <c r="E598" s="452">
        <v>4200</v>
      </c>
      <c r="F598" s="455">
        <f t="shared" si="78"/>
        <v>42000</v>
      </c>
      <c r="G598" s="427">
        <f t="shared" si="79"/>
        <v>33070.86614173228</v>
      </c>
      <c r="I598" s="447"/>
    </row>
    <row r="599" spans="1:9" ht="12.75" customHeight="1">
      <c r="A599" s="434">
        <v>3</v>
      </c>
      <c r="B599" s="428" t="s">
        <v>467</v>
      </c>
      <c r="C599" s="428" t="s">
        <v>403</v>
      </c>
      <c r="D599" s="416"/>
      <c r="E599" s="452">
        <v>3700</v>
      </c>
      <c r="F599" s="455">
        <f t="shared" si="78"/>
        <v>0</v>
      </c>
      <c r="G599" s="427">
        <f t="shared" si="79"/>
        <v>0</v>
      </c>
      <c r="I599" s="447"/>
    </row>
    <row r="600" spans="1:9" ht="12.75" customHeight="1">
      <c r="A600" s="434">
        <v>3</v>
      </c>
      <c r="B600" s="428" t="s">
        <v>466</v>
      </c>
      <c r="C600" s="428" t="s">
        <v>403</v>
      </c>
      <c r="D600" s="416">
        <v>3</v>
      </c>
      <c r="E600" s="452">
        <v>3000</v>
      </c>
      <c r="F600" s="455">
        <f t="shared" si="78"/>
        <v>9000</v>
      </c>
      <c r="G600" s="427">
        <f t="shared" si="79"/>
        <v>7086.614173228347</v>
      </c>
      <c r="I600" s="447"/>
    </row>
    <row r="601" spans="1:9" ht="12.75" customHeight="1">
      <c r="A601" s="434">
        <v>3</v>
      </c>
      <c r="B601" s="428" t="s">
        <v>508</v>
      </c>
      <c r="C601" s="428" t="s">
        <v>403</v>
      </c>
      <c r="D601" s="416"/>
      <c r="E601" s="452">
        <v>3300</v>
      </c>
      <c r="F601" s="455">
        <f t="shared" si="78"/>
        <v>0</v>
      </c>
      <c r="G601" s="427">
        <f t="shared" si="79"/>
        <v>0</v>
      </c>
      <c r="I601" s="447"/>
    </row>
    <row r="602" spans="1:9" ht="12.75" customHeight="1">
      <c r="A602" s="434">
        <v>3</v>
      </c>
      <c r="B602" s="428" t="s">
        <v>465</v>
      </c>
      <c r="C602" s="428" t="s">
        <v>403</v>
      </c>
      <c r="D602" s="416">
        <v>1</v>
      </c>
      <c r="E602" s="452">
        <v>5500</v>
      </c>
      <c r="F602" s="455">
        <f t="shared" si="78"/>
        <v>5500</v>
      </c>
      <c r="G602" s="427">
        <f t="shared" si="79"/>
        <v>4330.708661417323</v>
      </c>
      <c r="I602" s="447"/>
    </row>
    <row r="603" spans="1:9" ht="12.75" customHeight="1">
      <c r="A603" s="434">
        <v>3</v>
      </c>
      <c r="B603" s="428" t="s">
        <v>509</v>
      </c>
      <c r="C603" s="428" t="s">
        <v>403</v>
      </c>
      <c r="D603" s="416">
        <v>1</v>
      </c>
      <c r="E603" s="452">
        <v>4400</v>
      </c>
      <c r="F603" s="455">
        <f t="shared" si="78"/>
        <v>4400</v>
      </c>
      <c r="G603" s="427">
        <f t="shared" si="79"/>
        <v>3464.566929133858</v>
      </c>
      <c r="I603" s="447"/>
    </row>
    <row r="604" spans="1:9" ht="12.75" customHeight="1">
      <c r="A604" s="434">
        <v>3</v>
      </c>
      <c r="B604" s="428" t="s">
        <v>510</v>
      </c>
      <c r="C604" s="428" t="s">
        <v>403</v>
      </c>
      <c r="D604" s="416">
        <v>3</v>
      </c>
      <c r="E604" s="452">
        <v>4000</v>
      </c>
      <c r="F604" s="455">
        <f t="shared" si="78"/>
        <v>12000</v>
      </c>
      <c r="G604" s="427">
        <f t="shared" si="79"/>
        <v>9448.818897637795</v>
      </c>
      <c r="I604" s="447"/>
    </row>
    <row r="605" spans="1:9" ht="12.75" customHeight="1">
      <c r="A605" s="434">
        <v>3</v>
      </c>
      <c r="B605" s="428" t="s">
        <v>511</v>
      </c>
      <c r="C605" s="428" t="s">
        <v>403</v>
      </c>
      <c r="D605" s="416">
        <v>1</v>
      </c>
      <c r="E605" s="452">
        <v>4000</v>
      </c>
      <c r="F605" s="455">
        <f t="shared" si="78"/>
        <v>4000</v>
      </c>
      <c r="G605" s="427">
        <f t="shared" si="79"/>
        <v>3149.6062992125985</v>
      </c>
      <c r="I605" s="447"/>
    </row>
    <row r="606" spans="1:9" ht="12.75" customHeight="1">
      <c r="A606" s="434">
        <v>3</v>
      </c>
      <c r="B606" s="428" t="s">
        <v>512</v>
      </c>
      <c r="C606" s="428" t="s">
        <v>403</v>
      </c>
      <c r="D606" s="416"/>
      <c r="E606" s="452">
        <v>4000</v>
      </c>
      <c r="F606" s="455">
        <f t="shared" si="78"/>
        <v>0</v>
      </c>
      <c r="G606" s="427">
        <f t="shared" si="79"/>
        <v>0</v>
      </c>
      <c r="I606" s="447"/>
    </row>
    <row r="607" spans="1:9" ht="12.75" customHeight="1">
      <c r="A607" s="434">
        <v>3</v>
      </c>
      <c r="B607" s="428" t="s">
        <v>513</v>
      </c>
      <c r="C607" s="428" t="s">
        <v>403</v>
      </c>
      <c r="D607" s="416"/>
      <c r="E607" s="452">
        <v>4400</v>
      </c>
      <c r="F607" s="455">
        <f t="shared" si="78"/>
        <v>0</v>
      </c>
      <c r="G607" s="427">
        <f t="shared" si="79"/>
        <v>0</v>
      </c>
      <c r="I607" s="447"/>
    </row>
    <row r="608" spans="1:9" ht="12.75" customHeight="1">
      <c r="A608" s="434">
        <v>3</v>
      </c>
      <c r="B608" s="428" t="s">
        <v>515</v>
      </c>
      <c r="C608" s="428" t="s">
        <v>403</v>
      </c>
      <c r="D608" s="416"/>
      <c r="E608" s="452">
        <v>4900</v>
      </c>
      <c r="F608" s="455">
        <f t="shared" si="78"/>
        <v>0</v>
      </c>
      <c r="G608" s="427">
        <f t="shared" si="79"/>
        <v>0</v>
      </c>
      <c r="I608" s="447"/>
    </row>
    <row r="609" spans="1:9" ht="12.75" customHeight="1">
      <c r="A609" s="434">
        <v>3</v>
      </c>
      <c r="B609" s="428" t="s">
        <v>514</v>
      </c>
      <c r="C609" s="428" t="s">
        <v>403</v>
      </c>
      <c r="D609" s="416"/>
      <c r="E609" s="452">
        <v>4400</v>
      </c>
      <c r="F609" s="455">
        <f t="shared" si="78"/>
        <v>0</v>
      </c>
      <c r="G609" s="427">
        <f t="shared" si="79"/>
        <v>0</v>
      </c>
      <c r="I609" s="447"/>
    </row>
    <row r="610" spans="1:9" ht="12.75" customHeight="1">
      <c r="A610" s="434">
        <v>3</v>
      </c>
      <c r="B610" s="428" t="s">
        <v>464</v>
      </c>
      <c r="C610" s="428" t="s">
        <v>403</v>
      </c>
      <c r="D610" s="416"/>
      <c r="E610" s="452">
        <v>4900</v>
      </c>
      <c r="F610" s="455">
        <f t="shared" si="78"/>
        <v>0</v>
      </c>
      <c r="G610" s="427">
        <f t="shared" si="79"/>
        <v>0</v>
      </c>
      <c r="I610" s="447"/>
    </row>
    <row r="611" spans="1:9" ht="12.75" customHeight="1">
      <c r="A611" s="434">
        <v>3</v>
      </c>
      <c r="B611" s="428" t="s">
        <v>463</v>
      </c>
      <c r="C611" s="428" t="s">
        <v>403</v>
      </c>
      <c r="D611" s="416"/>
      <c r="E611" s="452">
        <v>5500</v>
      </c>
      <c r="F611" s="455">
        <f t="shared" si="78"/>
        <v>0</v>
      </c>
      <c r="G611" s="427">
        <f t="shared" si="79"/>
        <v>0</v>
      </c>
      <c r="I611" s="447"/>
    </row>
    <row r="612" spans="1:9" ht="12.75" customHeight="1">
      <c r="A612" s="434">
        <v>3</v>
      </c>
      <c r="B612" s="428" t="s">
        <v>462</v>
      </c>
      <c r="C612" s="428" t="s">
        <v>403</v>
      </c>
      <c r="D612" s="416">
        <v>2</v>
      </c>
      <c r="E612" s="452">
        <v>6900</v>
      </c>
      <c r="F612" s="455">
        <f t="shared" si="78"/>
        <v>13800</v>
      </c>
      <c r="G612" s="427">
        <f t="shared" si="79"/>
        <v>10866.141732283464</v>
      </c>
      <c r="I612" s="447"/>
    </row>
    <row r="613" spans="1:9" ht="12.75" customHeight="1">
      <c r="A613" s="434">
        <v>3</v>
      </c>
      <c r="B613" s="428" t="s">
        <v>516</v>
      </c>
      <c r="C613" s="428" t="s">
        <v>403</v>
      </c>
      <c r="D613" s="416"/>
      <c r="E613" s="452">
        <v>3200</v>
      </c>
      <c r="F613" s="455">
        <f t="shared" si="78"/>
        <v>0</v>
      </c>
      <c r="G613" s="427">
        <f t="shared" si="79"/>
        <v>0</v>
      </c>
      <c r="I613" s="447"/>
    </row>
    <row r="614" spans="1:9" ht="12.75" customHeight="1">
      <c r="A614" s="434">
        <v>3</v>
      </c>
      <c r="B614" s="428" t="s">
        <v>517</v>
      </c>
      <c r="C614" s="428" t="s">
        <v>403</v>
      </c>
      <c r="D614" s="416"/>
      <c r="E614" s="452">
        <v>1400</v>
      </c>
      <c r="F614" s="455">
        <f t="shared" si="78"/>
        <v>0</v>
      </c>
      <c r="G614" s="427">
        <f t="shared" si="79"/>
        <v>0</v>
      </c>
      <c r="I614" s="447"/>
    </row>
    <row r="615" spans="1:9" ht="12.75" customHeight="1">
      <c r="A615" s="434">
        <v>3</v>
      </c>
      <c r="B615" s="428" t="s">
        <v>518</v>
      </c>
      <c r="C615" s="428" t="s">
        <v>403</v>
      </c>
      <c r="D615" s="416"/>
      <c r="E615" s="452">
        <v>2700</v>
      </c>
      <c r="F615" s="455">
        <f t="shared" si="78"/>
        <v>0</v>
      </c>
      <c r="G615" s="427">
        <f t="shared" si="79"/>
        <v>0</v>
      </c>
      <c r="I615" s="447"/>
    </row>
    <row r="616" spans="1:9" ht="12.75" customHeight="1">
      <c r="A616" s="434">
        <v>3</v>
      </c>
      <c r="B616" s="428" t="s">
        <v>519</v>
      </c>
      <c r="C616" s="428" t="s">
        <v>403</v>
      </c>
      <c r="D616" s="416"/>
      <c r="E616" s="452">
        <v>2300</v>
      </c>
      <c r="F616" s="455">
        <f t="shared" si="78"/>
        <v>0</v>
      </c>
      <c r="G616" s="427">
        <f t="shared" si="79"/>
        <v>0</v>
      </c>
      <c r="I616" s="447"/>
    </row>
    <row r="617" spans="1:9" ht="12.75" customHeight="1">
      <c r="A617" s="434">
        <v>3</v>
      </c>
      <c r="B617" s="428" t="s">
        <v>520</v>
      </c>
      <c r="C617" s="428" t="s">
        <v>403</v>
      </c>
      <c r="D617" s="416"/>
      <c r="E617" s="452">
        <v>3200</v>
      </c>
      <c r="F617" s="455">
        <f t="shared" si="78"/>
        <v>0</v>
      </c>
      <c r="G617" s="427">
        <f t="shared" si="79"/>
        <v>0</v>
      </c>
      <c r="I617" s="447"/>
    </row>
    <row r="618" spans="1:9" ht="12.75" customHeight="1">
      <c r="A618" s="434">
        <v>3</v>
      </c>
      <c r="B618" s="428" t="s">
        <v>521</v>
      </c>
      <c r="C618" s="428" t="s">
        <v>403</v>
      </c>
      <c r="D618" s="416"/>
      <c r="E618" s="452">
        <v>3200</v>
      </c>
      <c r="F618" s="455">
        <f t="shared" si="78"/>
        <v>0</v>
      </c>
      <c r="G618" s="427">
        <f t="shared" si="79"/>
        <v>0</v>
      </c>
      <c r="I618" s="447"/>
    </row>
    <row r="619" spans="1:9" ht="12.75" customHeight="1">
      <c r="A619" s="434">
        <v>3</v>
      </c>
      <c r="B619" s="428" t="s">
        <v>461</v>
      </c>
      <c r="C619" s="428" t="s">
        <v>403</v>
      </c>
      <c r="D619" s="416"/>
      <c r="E619" s="452">
        <v>7900</v>
      </c>
      <c r="F619" s="455">
        <f t="shared" si="78"/>
        <v>0</v>
      </c>
      <c r="G619" s="427">
        <f t="shared" si="79"/>
        <v>0</v>
      </c>
      <c r="I619" s="447"/>
    </row>
    <row r="620" spans="1:9" ht="12.75" customHeight="1">
      <c r="A620" s="434">
        <v>3</v>
      </c>
      <c r="B620" s="428" t="s">
        <v>460</v>
      </c>
      <c r="C620" s="428" t="s">
        <v>403</v>
      </c>
      <c r="D620" s="416"/>
      <c r="E620" s="452">
        <v>4500</v>
      </c>
      <c r="F620" s="455">
        <f t="shared" si="78"/>
        <v>0</v>
      </c>
      <c r="G620" s="427">
        <f t="shared" si="79"/>
        <v>0</v>
      </c>
      <c r="I620" s="447"/>
    </row>
    <row r="621" spans="1:9" ht="12.75" customHeight="1">
      <c r="A621" s="434">
        <v>3</v>
      </c>
      <c r="B621" s="428" t="s">
        <v>459</v>
      </c>
      <c r="C621" s="428" t="s">
        <v>403</v>
      </c>
      <c r="D621" s="416"/>
      <c r="E621" s="452">
        <v>5500</v>
      </c>
      <c r="F621" s="455">
        <f t="shared" si="78"/>
        <v>0</v>
      </c>
      <c r="G621" s="427">
        <f t="shared" si="79"/>
        <v>0</v>
      </c>
      <c r="I621" s="447"/>
    </row>
    <row r="622" spans="1:9" ht="12.75" customHeight="1">
      <c r="A622" s="434">
        <v>3</v>
      </c>
      <c r="B622" s="428" t="s">
        <v>480</v>
      </c>
      <c r="C622" s="428" t="s">
        <v>403</v>
      </c>
      <c r="D622" s="416"/>
      <c r="E622" s="452">
        <v>2600</v>
      </c>
      <c r="F622" s="455">
        <f t="shared" si="78"/>
        <v>0</v>
      </c>
      <c r="G622" s="427">
        <f t="shared" si="79"/>
        <v>0</v>
      </c>
      <c r="I622" s="447"/>
    </row>
    <row r="623" spans="1:9" ht="12.75" customHeight="1">
      <c r="A623" s="434">
        <v>3</v>
      </c>
      <c r="B623" s="428" t="s">
        <v>458</v>
      </c>
      <c r="C623" s="428" t="s">
        <v>403</v>
      </c>
      <c r="D623" s="416"/>
      <c r="E623" s="452">
        <v>8900</v>
      </c>
      <c r="F623" s="455">
        <f t="shared" si="78"/>
        <v>0</v>
      </c>
      <c r="G623" s="427">
        <f t="shared" si="79"/>
        <v>0</v>
      </c>
      <c r="I623" s="447"/>
    </row>
    <row r="624" spans="1:9" ht="12.75" customHeight="1">
      <c r="A624" s="434">
        <v>3</v>
      </c>
      <c r="B624" s="428" t="s">
        <v>457</v>
      </c>
      <c r="C624" s="428" t="s">
        <v>403</v>
      </c>
      <c r="D624" s="416"/>
      <c r="E624" s="452">
        <v>9900</v>
      </c>
      <c r="F624" s="455">
        <f t="shared" si="78"/>
        <v>0</v>
      </c>
      <c r="G624" s="427">
        <f t="shared" si="79"/>
        <v>0</v>
      </c>
      <c r="I624" s="447"/>
    </row>
    <row r="625" spans="1:9" ht="12.75" customHeight="1">
      <c r="A625" s="434">
        <v>3</v>
      </c>
      <c r="B625" s="428" t="s">
        <v>456</v>
      </c>
      <c r="C625" s="428" t="s">
        <v>403</v>
      </c>
      <c r="D625" s="416"/>
      <c r="E625" s="452">
        <v>9900</v>
      </c>
      <c r="F625" s="455">
        <f t="shared" si="78"/>
        <v>0</v>
      </c>
      <c r="G625" s="427">
        <f t="shared" si="79"/>
        <v>0</v>
      </c>
      <c r="I625" s="447"/>
    </row>
    <row r="626" spans="1:9" ht="12.75" customHeight="1">
      <c r="A626" s="434">
        <v>3</v>
      </c>
      <c r="B626" s="428" t="s">
        <v>455</v>
      </c>
      <c r="C626" s="428" t="s">
        <v>403</v>
      </c>
      <c r="D626" s="416"/>
      <c r="E626" s="452">
        <v>4500</v>
      </c>
      <c r="F626" s="455">
        <f t="shared" si="78"/>
        <v>0</v>
      </c>
      <c r="G626" s="427">
        <f t="shared" si="79"/>
        <v>0</v>
      </c>
      <c r="I626" s="447"/>
    </row>
    <row r="627" spans="1:9" ht="12.75" customHeight="1">
      <c r="A627" s="434">
        <v>3</v>
      </c>
      <c r="B627" s="428" t="s">
        <v>454</v>
      </c>
      <c r="C627" s="428" t="s">
        <v>403</v>
      </c>
      <c r="D627" s="416"/>
      <c r="E627" s="452">
        <v>8900</v>
      </c>
      <c r="F627" s="455">
        <f t="shared" si="78"/>
        <v>0</v>
      </c>
      <c r="G627" s="427">
        <f t="shared" si="79"/>
        <v>0</v>
      </c>
      <c r="I627" s="447"/>
    </row>
    <row r="628" spans="1:9" ht="12.75" customHeight="1">
      <c r="A628" s="434">
        <v>3</v>
      </c>
      <c r="B628" s="428" t="s">
        <v>453</v>
      </c>
      <c r="C628" s="428" t="s">
        <v>403</v>
      </c>
      <c r="D628" s="416"/>
      <c r="E628" s="452">
        <v>7900</v>
      </c>
      <c r="F628" s="455">
        <f t="shared" si="78"/>
        <v>0</v>
      </c>
      <c r="G628" s="427">
        <f t="shared" si="79"/>
        <v>0</v>
      </c>
      <c r="I628" s="447"/>
    </row>
    <row r="629" spans="1:9" ht="12.75" customHeight="1">
      <c r="A629" s="434">
        <v>3</v>
      </c>
      <c r="B629" s="428" t="s">
        <v>556</v>
      </c>
      <c r="C629" s="428" t="s">
        <v>475</v>
      </c>
      <c r="D629" s="416"/>
      <c r="E629" s="452">
        <v>5800</v>
      </c>
      <c r="F629" s="455">
        <f t="shared" si="78"/>
        <v>0</v>
      </c>
      <c r="G629" s="427">
        <f t="shared" si="79"/>
        <v>0</v>
      </c>
      <c r="I629" s="447"/>
    </row>
    <row r="630" spans="1:9" ht="12.75" customHeight="1">
      <c r="A630" s="434">
        <v>3</v>
      </c>
      <c r="B630" s="428" t="s">
        <v>557</v>
      </c>
      <c r="C630" s="428" t="s">
        <v>475</v>
      </c>
      <c r="D630" s="416"/>
      <c r="E630" s="452">
        <v>11490</v>
      </c>
      <c r="F630" s="455">
        <f t="shared" si="78"/>
        <v>0</v>
      </c>
      <c r="G630" s="427">
        <f t="shared" si="79"/>
        <v>0</v>
      </c>
      <c r="I630" s="447"/>
    </row>
    <row r="631" spans="1:9" ht="12.75" customHeight="1">
      <c r="A631" s="434">
        <v>3</v>
      </c>
      <c r="B631" s="428" t="s">
        <v>558</v>
      </c>
      <c r="C631" s="428" t="s">
        <v>475</v>
      </c>
      <c r="D631" s="416"/>
      <c r="E631" s="452">
        <v>14490</v>
      </c>
      <c r="F631" s="455">
        <f t="shared" si="78"/>
        <v>0</v>
      </c>
      <c r="G631" s="427">
        <f t="shared" si="79"/>
        <v>0</v>
      </c>
      <c r="I631" s="447"/>
    </row>
    <row r="632" spans="1:9" ht="12.75" customHeight="1">
      <c r="A632" s="434">
        <v>3</v>
      </c>
      <c r="B632" s="428" t="s">
        <v>559</v>
      </c>
      <c r="C632" s="428" t="s">
        <v>475</v>
      </c>
      <c r="D632" s="416"/>
      <c r="E632" s="452">
        <v>10990</v>
      </c>
      <c r="F632" s="455">
        <f t="shared" si="78"/>
        <v>0</v>
      </c>
      <c r="G632" s="427">
        <f t="shared" si="79"/>
        <v>0</v>
      </c>
      <c r="I632" s="447"/>
    </row>
    <row r="633" spans="1:9" ht="12.75" customHeight="1">
      <c r="A633" s="434">
        <v>3</v>
      </c>
      <c r="B633" s="428" t="s">
        <v>560</v>
      </c>
      <c r="C633" s="428" t="s">
        <v>475</v>
      </c>
      <c r="D633" s="416"/>
      <c r="E633" s="452">
        <v>13490</v>
      </c>
      <c r="F633" s="455">
        <f t="shared" si="78"/>
        <v>0</v>
      </c>
      <c r="G633" s="427">
        <f t="shared" si="79"/>
        <v>0</v>
      </c>
      <c r="I633" s="447"/>
    </row>
    <row r="634" spans="1:9" ht="12.75" customHeight="1">
      <c r="A634" s="434">
        <v>3</v>
      </c>
      <c r="B634" s="428" t="s">
        <v>561</v>
      </c>
      <c r="C634" s="428" t="s">
        <v>475</v>
      </c>
      <c r="D634" s="416"/>
      <c r="E634" s="452">
        <v>23490</v>
      </c>
      <c r="F634" s="455">
        <f t="shared" si="78"/>
        <v>0</v>
      </c>
      <c r="G634" s="427">
        <f t="shared" si="79"/>
        <v>0</v>
      </c>
      <c r="I634" s="447"/>
    </row>
    <row r="635" spans="1:9" ht="12.75" customHeight="1">
      <c r="A635" s="434">
        <v>3</v>
      </c>
      <c r="B635" s="428" t="s">
        <v>562</v>
      </c>
      <c r="C635" s="428" t="s">
        <v>475</v>
      </c>
      <c r="D635" s="416"/>
      <c r="E635" s="452">
        <v>32490</v>
      </c>
      <c r="F635" s="455">
        <f t="shared" si="78"/>
        <v>0</v>
      </c>
      <c r="G635" s="427">
        <f t="shared" si="79"/>
        <v>0</v>
      </c>
      <c r="I635" s="447"/>
    </row>
    <row r="636" spans="1:9" ht="12.75" customHeight="1">
      <c r="A636" s="434">
        <v>3</v>
      </c>
      <c r="B636" s="428" t="s">
        <v>563</v>
      </c>
      <c r="C636" s="428" t="s">
        <v>475</v>
      </c>
      <c r="D636" s="416"/>
      <c r="E636" s="452">
        <v>9490</v>
      </c>
      <c r="F636" s="455">
        <f t="shared" si="78"/>
        <v>0</v>
      </c>
      <c r="G636" s="427">
        <f t="shared" si="79"/>
        <v>0</v>
      </c>
      <c r="I636" s="447"/>
    </row>
    <row r="637" spans="1:9" ht="12.75" customHeight="1">
      <c r="A637" s="434"/>
      <c r="B637" s="428"/>
      <c r="C637" s="428"/>
      <c r="D637" s="438"/>
      <c r="E637" s="427"/>
      <c r="F637" s="456"/>
      <c r="G637" s="439"/>
      <c r="I637" s="449"/>
    </row>
    <row r="638" spans="1:9" ht="12.75" customHeight="1">
      <c r="A638" s="489"/>
      <c r="B638" s="489" t="s">
        <v>441</v>
      </c>
      <c r="C638" s="489"/>
      <c r="D638" s="489"/>
      <c r="E638" s="490"/>
      <c r="F638" s="490">
        <f>SUM(F640:F645)</f>
        <v>854750</v>
      </c>
      <c r="G638" s="490">
        <f>SUM(G640:G645)</f>
        <v>673031.4960629921</v>
      </c>
      <c r="I638" s="449"/>
    </row>
    <row r="639" spans="1:9" ht="12.75" customHeight="1">
      <c r="A639" s="439"/>
      <c r="B639" s="440"/>
      <c r="C639" s="440"/>
      <c r="D639" s="440"/>
      <c r="E639" s="492"/>
      <c r="F639" s="496"/>
      <c r="G639" s="497"/>
      <c r="I639" s="501"/>
    </row>
    <row r="640" spans="1:9" ht="12.75" customHeight="1">
      <c r="A640" s="434">
        <v>3</v>
      </c>
      <c r="B640" s="428" t="s">
        <v>429</v>
      </c>
      <c r="C640" s="428" t="s">
        <v>403</v>
      </c>
      <c r="D640" s="416">
        <v>2975</v>
      </c>
      <c r="E640" s="417">
        <v>250</v>
      </c>
      <c r="F640" s="455">
        <f aca="true" t="shared" si="80" ref="F640:F645">D640*E640</f>
        <v>743750</v>
      </c>
      <c r="G640" s="427">
        <f aca="true" t="shared" si="81" ref="G640:G645">F640/1.27</f>
        <v>585629.9212598425</v>
      </c>
      <c r="I640" s="447"/>
    </row>
    <row r="641" spans="1:9" ht="12.75" customHeight="1">
      <c r="A641" s="434">
        <v>3</v>
      </c>
      <c r="B641" s="428" t="s">
        <v>429</v>
      </c>
      <c r="C641" s="428" t="s">
        <v>404</v>
      </c>
      <c r="D641" s="416">
        <v>348</v>
      </c>
      <c r="E641" s="417">
        <v>250</v>
      </c>
      <c r="F641" s="455">
        <f t="shared" si="80"/>
        <v>87000</v>
      </c>
      <c r="G641" s="427">
        <f t="shared" si="81"/>
        <v>68503.93700787402</v>
      </c>
      <c r="I641" s="447"/>
    </row>
    <row r="642" spans="1:9" ht="12.75" customHeight="1">
      <c r="A642" s="434">
        <v>3</v>
      </c>
      <c r="B642" s="428" t="s">
        <v>430</v>
      </c>
      <c r="C642" s="428" t="s">
        <v>403</v>
      </c>
      <c r="D642" s="416">
        <v>36</v>
      </c>
      <c r="E642" s="417">
        <v>400</v>
      </c>
      <c r="F642" s="455">
        <f t="shared" si="80"/>
        <v>14400</v>
      </c>
      <c r="G642" s="427">
        <f t="shared" si="81"/>
        <v>11338.582677165354</v>
      </c>
      <c r="I642" s="447"/>
    </row>
    <row r="643" spans="1:9" ht="12.75" customHeight="1">
      <c r="A643" s="434">
        <v>3</v>
      </c>
      <c r="B643" s="428" t="s">
        <v>522</v>
      </c>
      <c r="C643" s="428" t="s">
        <v>403</v>
      </c>
      <c r="D643" s="416">
        <v>0</v>
      </c>
      <c r="E643" s="417">
        <v>300</v>
      </c>
      <c r="F643" s="455">
        <f t="shared" si="80"/>
        <v>0</v>
      </c>
      <c r="G643" s="452">
        <f t="shared" si="81"/>
        <v>0</v>
      </c>
      <c r="I643" s="447"/>
    </row>
    <row r="644" spans="1:9" ht="12.75" customHeight="1">
      <c r="A644" s="434">
        <v>3</v>
      </c>
      <c r="B644" s="428" t="s">
        <v>523</v>
      </c>
      <c r="C644" s="428" t="s">
        <v>403</v>
      </c>
      <c r="D644" s="416">
        <v>0</v>
      </c>
      <c r="E644" s="417">
        <v>600</v>
      </c>
      <c r="F644" s="455">
        <f t="shared" si="80"/>
        <v>0</v>
      </c>
      <c r="G644" s="452">
        <f t="shared" si="81"/>
        <v>0</v>
      </c>
      <c r="I644" s="447"/>
    </row>
    <row r="645" spans="1:9" ht="12.75" customHeight="1">
      <c r="A645" s="434">
        <v>3</v>
      </c>
      <c r="B645" s="428" t="s">
        <v>524</v>
      </c>
      <c r="C645" s="428" t="s">
        <v>403</v>
      </c>
      <c r="D645" s="416">
        <v>4</v>
      </c>
      <c r="E645" s="417">
        <v>2400</v>
      </c>
      <c r="F645" s="455">
        <f t="shared" si="80"/>
        <v>9600</v>
      </c>
      <c r="G645" s="452">
        <f t="shared" si="81"/>
        <v>7559.055118110236</v>
      </c>
      <c r="I645" s="447"/>
    </row>
    <row r="646" spans="1:9" ht="12.75" customHeight="1">
      <c r="A646" s="434"/>
      <c r="B646" s="439"/>
      <c r="C646" s="439"/>
      <c r="D646" s="416"/>
      <c r="E646" s="417"/>
      <c r="F646" s="455"/>
      <c r="G646" s="452"/>
      <c r="I646" s="447"/>
    </row>
    <row r="647" spans="1:9" ht="12.75" customHeight="1">
      <c r="A647" s="489"/>
      <c r="B647" s="489" t="s">
        <v>481</v>
      </c>
      <c r="C647" s="489"/>
      <c r="D647" s="489"/>
      <c r="E647" s="490"/>
      <c r="F647" s="490">
        <f>SUM(F649:F671)</f>
        <v>227600</v>
      </c>
      <c r="G647" s="490">
        <f>SUM(G649:G671)</f>
        <v>207700.7874015748</v>
      </c>
      <c r="I647" s="447"/>
    </row>
    <row r="648" spans="1:9" ht="12.75" customHeight="1">
      <c r="A648" s="439"/>
      <c r="B648" s="443"/>
      <c r="C648" s="443"/>
      <c r="D648" s="440"/>
      <c r="E648" s="492"/>
      <c r="F648" s="496"/>
      <c r="G648" s="497"/>
      <c r="I648" s="447"/>
    </row>
    <row r="649" spans="1:9" ht="12.75" customHeight="1">
      <c r="A649" s="434">
        <v>3</v>
      </c>
      <c r="B649" s="428" t="s">
        <v>431</v>
      </c>
      <c r="C649" s="419"/>
      <c r="D649" s="416">
        <v>12</v>
      </c>
      <c r="E649" s="417">
        <v>600</v>
      </c>
      <c r="F649" s="455">
        <f aca="true" t="shared" si="82" ref="F649:F658">(E649+C649)*D649</f>
        <v>7200</v>
      </c>
      <c r="G649" s="427">
        <f>(C649+E649)*D649</f>
        <v>7200</v>
      </c>
      <c r="I649" s="447"/>
    </row>
    <row r="650" spans="1:9" ht="12.75" customHeight="1">
      <c r="A650" s="434">
        <v>3</v>
      </c>
      <c r="B650" s="428" t="s">
        <v>527</v>
      </c>
      <c r="C650" s="417"/>
      <c r="D650" s="416">
        <v>156</v>
      </c>
      <c r="E650" s="417">
        <v>600</v>
      </c>
      <c r="F650" s="455">
        <f t="shared" si="82"/>
        <v>93600</v>
      </c>
      <c r="G650" s="427">
        <f aca="true" t="shared" si="83" ref="G650:G655">F650/1.27</f>
        <v>73700.78740157481</v>
      </c>
      <c r="I650" s="447"/>
    </row>
    <row r="651" spans="1:9" ht="12.75" customHeight="1">
      <c r="A651" s="434">
        <v>3</v>
      </c>
      <c r="B651" s="428" t="s">
        <v>525</v>
      </c>
      <c r="C651" s="417"/>
      <c r="D651" s="416"/>
      <c r="E651" s="417">
        <v>300</v>
      </c>
      <c r="F651" s="455">
        <f t="shared" si="82"/>
        <v>0</v>
      </c>
      <c r="G651" s="427">
        <f t="shared" si="83"/>
        <v>0</v>
      </c>
      <c r="I651" s="447"/>
    </row>
    <row r="652" spans="1:9" ht="12.75" customHeight="1">
      <c r="A652" s="434">
        <v>3</v>
      </c>
      <c r="B652" s="428" t="s">
        <v>526</v>
      </c>
      <c r="C652" s="417"/>
      <c r="D652" s="416"/>
      <c r="E652" s="417">
        <v>900</v>
      </c>
      <c r="F652" s="455">
        <f t="shared" si="82"/>
        <v>0</v>
      </c>
      <c r="G652" s="427">
        <f t="shared" si="83"/>
        <v>0</v>
      </c>
      <c r="I652" s="447"/>
    </row>
    <row r="653" spans="1:9" ht="12.75" customHeight="1">
      <c r="A653" s="434">
        <v>3</v>
      </c>
      <c r="B653" s="428" t="s">
        <v>528</v>
      </c>
      <c r="C653" s="417"/>
      <c r="D653" s="416">
        <v>0</v>
      </c>
      <c r="E653" s="417">
        <v>400</v>
      </c>
      <c r="F653" s="455">
        <f t="shared" si="82"/>
        <v>0</v>
      </c>
      <c r="G653" s="427">
        <f t="shared" si="83"/>
        <v>0</v>
      </c>
      <c r="I653" s="447"/>
    </row>
    <row r="654" spans="1:9" ht="12.75" customHeight="1">
      <c r="A654" s="434">
        <v>3</v>
      </c>
      <c r="B654" s="428" t="s">
        <v>529</v>
      </c>
      <c r="C654" s="417"/>
      <c r="D654" s="416"/>
      <c r="E654" s="417">
        <v>200</v>
      </c>
      <c r="F654" s="455">
        <f t="shared" si="82"/>
        <v>0</v>
      </c>
      <c r="G654" s="427">
        <f t="shared" si="83"/>
        <v>0</v>
      </c>
      <c r="I654" s="447"/>
    </row>
    <row r="655" spans="1:9" ht="12.75" customHeight="1">
      <c r="A655" s="434">
        <v>3</v>
      </c>
      <c r="B655" s="428" t="s">
        <v>530</v>
      </c>
      <c r="C655" s="417"/>
      <c r="D655" s="416"/>
      <c r="E655" s="417">
        <v>500</v>
      </c>
      <c r="F655" s="455">
        <f t="shared" si="82"/>
        <v>0</v>
      </c>
      <c r="G655" s="427">
        <f t="shared" si="83"/>
        <v>0</v>
      </c>
      <c r="I655" s="447"/>
    </row>
    <row r="656" spans="1:9" ht="12.75" customHeight="1">
      <c r="A656" s="434">
        <v>3</v>
      </c>
      <c r="B656" s="428" t="s">
        <v>531</v>
      </c>
      <c r="C656" s="417"/>
      <c r="D656" s="416">
        <v>75</v>
      </c>
      <c r="E656" s="417">
        <v>400</v>
      </c>
      <c r="F656" s="455">
        <f t="shared" si="82"/>
        <v>30000</v>
      </c>
      <c r="G656" s="417">
        <f>(C656+E656)*D656</f>
        <v>30000</v>
      </c>
      <c r="I656" s="447"/>
    </row>
    <row r="657" spans="1:9" ht="12.75" customHeight="1">
      <c r="A657" s="434">
        <v>3</v>
      </c>
      <c r="B657" s="428" t="s">
        <v>532</v>
      </c>
      <c r="C657" s="417"/>
      <c r="D657" s="416"/>
      <c r="E657" s="417">
        <v>300</v>
      </c>
      <c r="F657" s="455">
        <f t="shared" si="82"/>
        <v>0</v>
      </c>
      <c r="G657" s="417">
        <f>(C657+E657)*D657</f>
        <v>0</v>
      </c>
      <c r="I657" s="447"/>
    </row>
    <row r="658" spans="1:9" ht="12.75" customHeight="1">
      <c r="A658" s="434">
        <v>3</v>
      </c>
      <c r="B658" s="428" t="s">
        <v>533</v>
      </c>
      <c r="C658" s="417"/>
      <c r="D658" s="416"/>
      <c r="E658" s="417">
        <v>500</v>
      </c>
      <c r="F658" s="455">
        <f t="shared" si="82"/>
        <v>0</v>
      </c>
      <c r="G658" s="417">
        <f>(C658+E658)*D658</f>
        <v>0</v>
      </c>
      <c r="I658" s="447"/>
    </row>
    <row r="659" spans="1:9" ht="12.75" customHeight="1">
      <c r="A659" s="434">
        <v>3</v>
      </c>
      <c r="B659" s="428" t="s">
        <v>534</v>
      </c>
      <c r="C659" s="417"/>
      <c r="D659" s="416">
        <v>15</v>
      </c>
      <c r="E659" s="417">
        <v>400</v>
      </c>
      <c r="F659" s="455">
        <f aca="true" t="shared" si="84" ref="F659:F671">(E659+C659)*D659</f>
        <v>6000</v>
      </c>
      <c r="G659" s="417">
        <f aca="true" t="shared" si="85" ref="G659:G671">(C659+E659)*D659</f>
        <v>6000</v>
      </c>
      <c r="I659" s="447"/>
    </row>
    <row r="660" spans="1:9" ht="12.75" customHeight="1">
      <c r="A660" s="434">
        <v>3</v>
      </c>
      <c r="B660" s="428" t="s">
        <v>535</v>
      </c>
      <c r="C660" s="417"/>
      <c r="D660" s="416"/>
      <c r="E660" s="417">
        <v>250</v>
      </c>
      <c r="F660" s="455">
        <f>(E660+C660)*D660</f>
        <v>0</v>
      </c>
      <c r="G660" s="417">
        <f>(C660+E660)*D660</f>
        <v>0</v>
      </c>
      <c r="I660" s="447"/>
    </row>
    <row r="661" spans="1:9" ht="12.75" customHeight="1">
      <c r="A661" s="434">
        <v>3</v>
      </c>
      <c r="B661" s="428" t="s">
        <v>536</v>
      </c>
      <c r="C661" s="417"/>
      <c r="D661" s="416">
        <v>0</v>
      </c>
      <c r="E661" s="417">
        <v>500</v>
      </c>
      <c r="F661" s="455">
        <f t="shared" si="84"/>
        <v>0</v>
      </c>
      <c r="G661" s="417">
        <f t="shared" si="85"/>
        <v>0</v>
      </c>
      <c r="I661" s="447"/>
    </row>
    <row r="662" spans="1:9" ht="12.75" customHeight="1">
      <c r="A662" s="434">
        <v>3</v>
      </c>
      <c r="B662" s="428" t="s">
        <v>537</v>
      </c>
      <c r="C662" s="417"/>
      <c r="D662" s="416"/>
      <c r="E662" s="417">
        <v>300</v>
      </c>
      <c r="F662" s="455">
        <f>(E662+C662)*D662</f>
        <v>0</v>
      </c>
      <c r="G662" s="417">
        <f>(C662+E662)*D662</f>
        <v>0</v>
      </c>
      <c r="I662" s="447"/>
    </row>
    <row r="663" spans="1:9" ht="12.75" customHeight="1">
      <c r="A663" s="434">
        <v>3</v>
      </c>
      <c r="B663" s="428" t="s">
        <v>538</v>
      </c>
      <c r="C663" s="417"/>
      <c r="D663" s="416">
        <v>156</v>
      </c>
      <c r="E663" s="417">
        <v>400</v>
      </c>
      <c r="F663" s="455">
        <f t="shared" si="84"/>
        <v>62400</v>
      </c>
      <c r="G663" s="417">
        <f t="shared" si="85"/>
        <v>62400</v>
      </c>
      <c r="I663" s="447"/>
    </row>
    <row r="664" spans="1:9" ht="12.75" customHeight="1">
      <c r="A664" s="434">
        <v>3</v>
      </c>
      <c r="B664" s="428" t="s">
        <v>539</v>
      </c>
      <c r="C664" s="417"/>
      <c r="D664" s="416"/>
      <c r="E664" s="417">
        <v>500</v>
      </c>
      <c r="F664" s="455">
        <f>(E664+C664)*D664</f>
        <v>0</v>
      </c>
      <c r="G664" s="417">
        <f>(C664+E664)*D664</f>
        <v>0</v>
      </c>
      <c r="I664" s="447"/>
    </row>
    <row r="665" spans="1:9" ht="12.75" customHeight="1">
      <c r="A665" s="434">
        <v>3</v>
      </c>
      <c r="B665" s="428" t="s">
        <v>540</v>
      </c>
      <c r="C665" s="417"/>
      <c r="D665" s="416"/>
      <c r="E665" s="417">
        <v>800</v>
      </c>
      <c r="F665" s="455">
        <f>(E665+C665)*D665</f>
        <v>0</v>
      </c>
      <c r="G665" s="417">
        <f>(C665+E665)*D665</f>
        <v>0</v>
      </c>
      <c r="I665" s="447"/>
    </row>
    <row r="666" spans="1:9" ht="12.75" customHeight="1">
      <c r="A666" s="434">
        <v>3</v>
      </c>
      <c r="B666" s="428" t="s">
        <v>541</v>
      </c>
      <c r="C666" s="417"/>
      <c r="D666" s="416">
        <v>10</v>
      </c>
      <c r="E666" s="417">
        <v>400</v>
      </c>
      <c r="F666" s="455">
        <f t="shared" si="84"/>
        <v>4000</v>
      </c>
      <c r="G666" s="417">
        <f t="shared" si="85"/>
        <v>4000</v>
      </c>
      <c r="I666" s="447"/>
    </row>
    <row r="667" spans="1:9" ht="12.75" customHeight="1">
      <c r="A667" s="434">
        <v>3</v>
      </c>
      <c r="B667" s="428" t="s">
        <v>542</v>
      </c>
      <c r="C667" s="417"/>
      <c r="D667" s="416"/>
      <c r="E667" s="417">
        <v>300</v>
      </c>
      <c r="F667" s="455">
        <f>(E667+C667)*D667</f>
        <v>0</v>
      </c>
      <c r="G667" s="417">
        <f>(C667+E667)*D667</f>
        <v>0</v>
      </c>
      <c r="I667" s="447"/>
    </row>
    <row r="668" spans="1:9" ht="12.75" customHeight="1">
      <c r="A668" s="434">
        <v>3</v>
      </c>
      <c r="B668" s="428" t="s">
        <v>543</v>
      </c>
      <c r="C668" s="417"/>
      <c r="D668" s="416">
        <v>61</v>
      </c>
      <c r="E668" s="417">
        <v>400</v>
      </c>
      <c r="F668" s="455">
        <f t="shared" si="84"/>
        <v>24400</v>
      </c>
      <c r="G668" s="417">
        <f t="shared" si="85"/>
        <v>24400</v>
      </c>
      <c r="I668" s="447"/>
    </row>
    <row r="669" spans="1:9" ht="12.75" customHeight="1">
      <c r="A669" s="434">
        <v>3</v>
      </c>
      <c r="B669" s="428" t="s">
        <v>544</v>
      </c>
      <c r="C669" s="417"/>
      <c r="D669" s="416"/>
      <c r="E669" s="417">
        <v>200</v>
      </c>
      <c r="F669" s="455">
        <f>(E669+C669)*D669</f>
        <v>0</v>
      </c>
      <c r="G669" s="417">
        <f>(C669+E669)*D669</f>
        <v>0</v>
      </c>
      <c r="I669" s="447"/>
    </row>
    <row r="670" spans="1:9" ht="12.75" customHeight="1">
      <c r="A670" s="434">
        <v>3</v>
      </c>
      <c r="B670" s="428" t="s">
        <v>545</v>
      </c>
      <c r="C670" s="417"/>
      <c r="D670" s="416"/>
      <c r="E670" s="417">
        <v>500</v>
      </c>
      <c r="F670" s="455">
        <f>(E670+C670)*D670</f>
        <v>0</v>
      </c>
      <c r="G670" s="417">
        <f>(C670+E670)*D670</f>
        <v>0</v>
      </c>
      <c r="I670" s="447"/>
    </row>
    <row r="671" spans="1:9" ht="12.75" customHeight="1">
      <c r="A671" s="434">
        <v>3</v>
      </c>
      <c r="B671" s="428" t="s">
        <v>546</v>
      </c>
      <c r="C671" s="417"/>
      <c r="D671" s="416">
        <v>0</v>
      </c>
      <c r="E671" s="417">
        <v>0</v>
      </c>
      <c r="F671" s="455">
        <f t="shared" si="84"/>
        <v>0</v>
      </c>
      <c r="G671" s="417">
        <f t="shared" si="85"/>
        <v>0</v>
      </c>
      <c r="I671" s="447"/>
    </row>
    <row r="672" spans="1:9" ht="12.75" customHeight="1">
      <c r="A672" s="434"/>
      <c r="B672" s="428"/>
      <c r="C672" s="417"/>
      <c r="D672" s="438"/>
      <c r="E672" s="427"/>
      <c r="F672" s="456"/>
      <c r="G672" s="439"/>
      <c r="I672" s="449"/>
    </row>
    <row r="673" spans="1:9" ht="12.75" customHeight="1">
      <c r="A673" s="489"/>
      <c r="B673" s="489" t="s">
        <v>482</v>
      </c>
      <c r="C673" s="489"/>
      <c r="D673" s="489"/>
      <c r="E673" s="490"/>
      <c r="F673" s="490">
        <f>SUM(F675:F684)</f>
        <v>225685</v>
      </c>
      <c r="G673" s="490">
        <f>SUM(G675:G684)</f>
        <v>216763.51968503935</v>
      </c>
      <c r="I673" s="449"/>
    </row>
    <row r="674" spans="1:9" ht="12.75" customHeight="1">
      <c r="A674" s="439"/>
      <c r="B674" s="440"/>
      <c r="C674" s="440"/>
      <c r="D674" s="440"/>
      <c r="E674" s="492"/>
      <c r="F674" s="496"/>
      <c r="G674" s="497"/>
      <c r="I674" s="501"/>
    </row>
    <row r="675" spans="1:9" ht="12.75" customHeight="1">
      <c r="A675" s="434">
        <v>3</v>
      </c>
      <c r="B675" s="428" t="s">
        <v>431</v>
      </c>
      <c r="C675" s="419">
        <v>0</v>
      </c>
      <c r="D675" s="416">
        <v>12</v>
      </c>
      <c r="E675" s="417"/>
      <c r="F675" s="455">
        <f>(E675+C675)*D675</f>
        <v>0</v>
      </c>
      <c r="G675" s="427">
        <f>(C675+E675)*D675</f>
        <v>0</v>
      </c>
      <c r="I675" s="447"/>
    </row>
    <row r="676" spans="1:9" ht="12.75" customHeight="1">
      <c r="A676" s="434">
        <v>3</v>
      </c>
      <c r="B676" s="428" t="s">
        <v>527</v>
      </c>
      <c r="C676" s="417">
        <v>269</v>
      </c>
      <c r="D676" s="416">
        <v>156</v>
      </c>
      <c r="E676" s="417"/>
      <c r="F676" s="455">
        <f>(E676+C676)*D676</f>
        <v>41964</v>
      </c>
      <c r="G676" s="427">
        <f>F676/1.27</f>
        <v>33042.51968503937</v>
      </c>
      <c r="I676" s="447"/>
    </row>
    <row r="677" spans="1:9" ht="12.75" customHeight="1">
      <c r="A677" s="434">
        <v>3</v>
      </c>
      <c r="B677" s="428" t="s">
        <v>547</v>
      </c>
      <c r="C677" s="417">
        <v>564</v>
      </c>
      <c r="D677" s="416">
        <v>0</v>
      </c>
      <c r="E677" s="417"/>
      <c r="F677" s="455">
        <f>(E677+C677)*D677</f>
        <v>0</v>
      </c>
      <c r="G677" s="427">
        <f>F677/1.27</f>
        <v>0</v>
      </c>
      <c r="I677" s="447"/>
    </row>
    <row r="678" spans="1:9" ht="12.75" customHeight="1">
      <c r="A678" s="434">
        <v>3</v>
      </c>
      <c r="B678" s="428" t="s">
        <v>548</v>
      </c>
      <c r="C678" s="417">
        <v>834</v>
      </c>
      <c r="D678" s="416">
        <v>75</v>
      </c>
      <c r="E678" s="417"/>
      <c r="F678" s="455">
        <f>(E678+C678)*D678</f>
        <v>62550</v>
      </c>
      <c r="G678" s="417">
        <f>(C678+E678)*D678</f>
        <v>62550</v>
      </c>
      <c r="I678" s="447"/>
    </row>
    <row r="679" spans="1:9" ht="12.75" customHeight="1">
      <c r="A679" s="434">
        <v>3</v>
      </c>
      <c r="B679" s="428" t="s">
        <v>553</v>
      </c>
      <c r="C679" s="417">
        <v>475</v>
      </c>
      <c r="D679" s="416">
        <v>15</v>
      </c>
      <c r="E679" s="417"/>
      <c r="F679" s="455">
        <f aca="true" t="shared" si="86" ref="F679:F684">(E679+C679)*D679</f>
        <v>7125</v>
      </c>
      <c r="G679" s="417">
        <f aca="true" t="shared" si="87" ref="G679:G684">(C679+E679)*D679</f>
        <v>7125</v>
      </c>
      <c r="I679" s="447"/>
    </row>
    <row r="680" spans="1:9" ht="12.75" customHeight="1">
      <c r="A680" s="434">
        <v>3</v>
      </c>
      <c r="B680" s="428" t="s">
        <v>549</v>
      </c>
      <c r="C680" s="417">
        <v>773</v>
      </c>
      <c r="D680" s="416">
        <v>0</v>
      </c>
      <c r="E680" s="417"/>
      <c r="F680" s="455">
        <f t="shared" si="86"/>
        <v>0</v>
      </c>
      <c r="G680" s="417">
        <f t="shared" si="87"/>
        <v>0</v>
      </c>
      <c r="I680" s="447"/>
    </row>
    <row r="681" spans="1:10" s="432" customFormat="1" ht="12.75" customHeight="1">
      <c r="A681" s="436">
        <v>3</v>
      </c>
      <c r="B681" s="428" t="s">
        <v>550</v>
      </c>
      <c r="C681" s="417">
        <v>508</v>
      </c>
      <c r="D681" s="416">
        <v>156</v>
      </c>
      <c r="E681" s="417"/>
      <c r="F681" s="455">
        <f t="shared" si="86"/>
        <v>79248</v>
      </c>
      <c r="G681" s="417">
        <f t="shared" si="87"/>
        <v>79248</v>
      </c>
      <c r="I681" s="447"/>
      <c r="J681" s="433"/>
    </row>
    <row r="682" spans="1:9" ht="12.75" customHeight="1">
      <c r="A682" s="434">
        <v>3</v>
      </c>
      <c r="B682" s="428" t="s">
        <v>551</v>
      </c>
      <c r="C682" s="417">
        <v>686</v>
      </c>
      <c r="D682" s="416">
        <v>10</v>
      </c>
      <c r="E682" s="417"/>
      <c r="F682" s="455">
        <f t="shared" si="86"/>
        <v>6860</v>
      </c>
      <c r="G682" s="417">
        <f t="shared" si="87"/>
        <v>6860</v>
      </c>
      <c r="I682" s="447"/>
    </row>
    <row r="683" spans="1:9" ht="12.75" customHeight="1">
      <c r="A683" s="434">
        <v>3</v>
      </c>
      <c r="B683" s="428" t="s">
        <v>552</v>
      </c>
      <c r="C683" s="417">
        <v>458</v>
      </c>
      <c r="D683" s="416">
        <v>61</v>
      </c>
      <c r="E683" s="417"/>
      <c r="F683" s="455">
        <f t="shared" si="86"/>
        <v>27938</v>
      </c>
      <c r="G683" s="417">
        <f t="shared" si="87"/>
        <v>27938</v>
      </c>
      <c r="I683" s="447"/>
    </row>
    <row r="684" spans="1:9" ht="12.75" customHeight="1">
      <c r="A684" s="434">
        <v>3</v>
      </c>
      <c r="B684" s="428" t="s">
        <v>546</v>
      </c>
      <c r="C684" s="417">
        <v>744</v>
      </c>
      <c r="D684" s="416">
        <v>0</v>
      </c>
      <c r="E684" s="417"/>
      <c r="F684" s="455">
        <f t="shared" si="86"/>
        <v>0</v>
      </c>
      <c r="G684" s="417">
        <f t="shared" si="87"/>
        <v>0</v>
      </c>
      <c r="I684" s="447"/>
    </row>
    <row r="685" spans="1:9" ht="12.75" customHeight="1">
      <c r="A685" s="434"/>
      <c r="B685" s="439"/>
      <c r="C685" s="439"/>
      <c r="D685" s="438"/>
      <c r="E685" s="427"/>
      <c r="F685" s="456"/>
      <c r="G685" s="437"/>
      <c r="I685" s="442"/>
    </row>
    <row r="686" spans="1:7" ht="12.75" customHeight="1">
      <c r="A686" s="461"/>
      <c r="B686" s="462" t="s">
        <v>485</v>
      </c>
      <c r="C686" s="462"/>
      <c r="D686" s="462"/>
      <c r="E686" s="484"/>
      <c r="F686" s="484">
        <f>F647+F638+F587+F576+F567+F546+F517</f>
        <v>5979010</v>
      </c>
      <c r="G686" s="484">
        <f>G638+G587+G576+G567+G546+G517+G647</f>
        <v>4736370.078740157</v>
      </c>
    </row>
    <row r="687" spans="1:7" ht="12.75" customHeight="1">
      <c r="A687" s="434"/>
      <c r="B687" s="439"/>
      <c r="C687" s="439"/>
      <c r="D687" s="438"/>
      <c r="E687" s="427"/>
      <c r="F687" s="456"/>
      <c r="G687" s="439"/>
    </row>
    <row r="688" spans="1:7" ht="12.75" customHeight="1">
      <c r="A688" s="489"/>
      <c r="B688" s="489" t="s">
        <v>438</v>
      </c>
      <c r="C688" s="489"/>
      <c r="D688" s="489"/>
      <c r="E688" s="490"/>
      <c r="F688" s="491"/>
      <c r="G688" s="490">
        <f>SUM(G690:G722)</f>
        <v>2030952.7559055118</v>
      </c>
    </row>
    <row r="689" spans="1:7" ht="12.75" customHeight="1">
      <c r="A689" s="439"/>
      <c r="B689" s="440"/>
      <c r="C689" s="440"/>
      <c r="D689" s="440"/>
      <c r="E689" s="492"/>
      <c r="F689" s="493"/>
      <c r="G689" s="494"/>
    </row>
    <row r="690" spans="1:7" ht="12.75" customHeight="1">
      <c r="A690" s="434">
        <v>4</v>
      </c>
      <c r="B690" s="428" t="s">
        <v>402</v>
      </c>
      <c r="C690" s="428" t="s">
        <v>403</v>
      </c>
      <c r="D690" s="416">
        <v>195</v>
      </c>
      <c r="E690" s="417">
        <v>2150</v>
      </c>
      <c r="F690" s="455">
        <f>D690*E690</f>
        <v>419250</v>
      </c>
      <c r="G690" s="427">
        <f>F690/1.27</f>
        <v>330118.11023622047</v>
      </c>
    </row>
    <row r="691" spans="1:7" ht="12.75" customHeight="1">
      <c r="A691" s="434">
        <v>4</v>
      </c>
      <c r="B691" s="428" t="s">
        <v>402</v>
      </c>
      <c r="C691" s="428" t="s">
        <v>403</v>
      </c>
      <c r="D691" s="416">
        <v>22</v>
      </c>
      <c r="E691" s="417">
        <v>2400</v>
      </c>
      <c r="F691" s="455">
        <f>D691*E691</f>
        <v>52800</v>
      </c>
      <c r="G691" s="427">
        <f>F691/1.27</f>
        <v>41574.8031496063</v>
      </c>
    </row>
    <row r="692" spans="1:7" ht="12.75" customHeight="1">
      <c r="A692" s="434">
        <v>4</v>
      </c>
      <c r="B692" s="428" t="s">
        <v>402</v>
      </c>
      <c r="C692" s="428" t="s">
        <v>404</v>
      </c>
      <c r="D692" s="416">
        <v>6</v>
      </c>
      <c r="E692" s="417">
        <v>1750</v>
      </c>
      <c r="F692" s="455">
        <f aca="true" t="shared" si="88" ref="F692:F718">D692*E692</f>
        <v>10500</v>
      </c>
      <c r="G692" s="427">
        <f aca="true" t="shared" si="89" ref="G692:G718">F692/1.27</f>
        <v>8267.71653543307</v>
      </c>
    </row>
    <row r="693" spans="1:7" ht="12.75" customHeight="1">
      <c r="A693" s="434">
        <v>4</v>
      </c>
      <c r="B693" s="428" t="s">
        <v>405</v>
      </c>
      <c r="C693" s="428" t="s">
        <v>403</v>
      </c>
      <c r="D693" s="416">
        <v>3</v>
      </c>
      <c r="E693" s="417">
        <v>1350</v>
      </c>
      <c r="F693" s="455">
        <f t="shared" si="88"/>
        <v>4050</v>
      </c>
      <c r="G693" s="427">
        <f t="shared" si="89"/>
        <v>3188.9763779527557</v>
      </c>
    </row>
    <row r="694" spans="1:7" ht="12.75" customHeight="1">
      <c r="A694" s="434">
        <v>4</v>
      </c>
      <c r="B694" s="428" t="s">
        <v>405</v>
      </c>
      <c r="C694" s="428" t="s">
        <v>403</v>
      </c>
      <c r="D694" s="416">
        <v>19</v>
      </c>
      <c r="E694" s="417">
        <v>1100</v>
      </c>
      <c r="F694" s="455">
        <f t="shared" si="88"/>
        <v>20900</v>
      </c>
      <c r="G694" s="427">
        <f t="shared" si="89"/>
        <v>16456.692913385825</v>
      </c>
    </row>
    <row r="695" spans="1:7" ht="12.75" customHeight="1">
      <c r="A695" s="434">
        <v>4</v>
      </c>
      <c r="B695" s="428" t="s">
        <v>405</v>
      </c>
      <c r="C695" s="428" t="s">
        <v>404</v>
      </c>
      <c r="D695" s="416">
        <v>0</v>
      </c>
      <c r="E695" s="417">
        <v>750</v>
      </c>
      <c r="F695" s="455">
        <f t="shared" si="88"/>
        <v>0</v>
      </c>
      <c r="G695" s="427">
        <f t="shared" si="89"/>
        <v>0</v>
      </c>
    </row>
    <row r="696" spans="1:7" ht="12.75" customHeight="1">
      <c r="A696" s="434">
        <v>4</v>
      </c>
      <c r="B696" s="428" t="s">
        <v>406</v>
      </c>
      <c r="C696" s="428" t="s">
        <v>403</v>
      </c>
      <c r="D696" s="416">
        <v>90</v>
      </c>
      <c r="E696" s="417">
        <v>1350</v>
      </c>
      <c r="F696" s="455">
        <f t="shared" si="88"/>
        <v>121500</v>
      </c>
      <c r="G696" s="427">
        <f t="shared" si="89"/>
        <v>95669.29133858267</v>
      </c>
    </row>
    <row r="697" spans="1:7" ht="12.75" customHeight="1">
      <c r="A697" s="434">
        <v>4</v>
      </c>
      <c r="B697" s="428" t="s">
        <v>406</v>
      </c>
      <c r="C697" s="428" t="s">
        <v>403</v>
      </c>
      <c r="D697" s="416">
        <v>6</v>
      </c>
      <c r="E697" s="417">
        <v>1600</v>
      </c>
      <c r="F697" s="455">
        <f t="shared" si="88"/>
        <v>9600</v>
      </c>
      <c r="G697" s="427">
        <f t="shared" si="89"/>
        <v>7559.055118110236</v>
      </c>
    </row>
    <row r="698" spans="1:7" ht="12.75" customHeight="1">
      <c r="A698" s="434">
        <v>4</v>
      </c>
      <c r="B698" s="428" t="s">
        <v>406</v>
      </c>
      <c r="C698" s="428" t="s">
        <v>404</v>
      </c>
      <c r="D698" s="416">
        <v>7</v>
      </c>
      <c r="E698" s="417">
        <v>1050</v>
      </c>
      <c r="F698" s="455">
        <f t="shared" si="88"/>
        <v>7350</v>
      </c>
      <c r="G698" s="427">
        <f t="shared" si="89"/>
        <v>5787.40157480315</v>
      </c>
    </row>
    <row r="699" spans="1:7" ht="12.75" customHeight="1">
      <c r="A699" s="434">
        <v>4</v>
      </c>
      <c r="B699" s="428" t="s">
        <v>407</v>
      </c>
      <c r="C699" s="428" t="s">
        <v>403</v>
      </c>
      <c r="D699" s="416">
        <v>6</v>
      </c>
      <c r="E699" s="417">
        <v>2000</v>
      </c>
      <c r="F699" s="455">
        <f t="shared" si="88"/>
        <v>12000</v>
      </c>
      <c r="G699" s="427">
        <f t="shared" si="89"/>
        <v>9448.818897637795</v>
      </c>
    </row>
    <row r="700" spans="1:7" ht="12.75" customHeight="1">
      <c r="A700" s="434">
        <v>4</v>
      </c>
      <c r="B700" s="435" t="s">
        <v>407</v>
      </c>
      <c r="C700" s="435" t="s">
        <v>403</v>
      </c>
      <c r="D700" s="425">
        <v>43</v>
      </c>
      <c r="E700" s="450">
        <v>1750</v>
      </c>
      <c r="F700" s="455">
        <f t="shared" si="88"/>
        <v>75250</v>
      </c>
      <c r="G700" s="427">
        <f t="shared" si="89"/>
        <v>59251.96850393701</v>
      </c>
    </row>
    <row r="701" spans="1:7" ht="12.75" customHeight="1">
      <c r="A701" s="434">
        <v>4</v>
      </c>
      <c r="B701" s="435" t="s">
        <v>408</v>
      </c>
      <c r="C701" s="435" t="s">
        <v>403</v>
      </c>
      <c r="D701" s="425">
        <v>7</v>
      </c>
      <c r="E701" s="450">
        <v>1100</v>
      </c>
      <c r="F701" s="455">
        <f t="shared" si="88"/>
        <v>7700</v>
      </c>
      <c r="G701" s="427">
        <f t="shared" si="89"/>
        <v>6062.992125984252</v>
      </c>
    </row>
    <row r="702" spans="1:7" ht="12.75" customHeight="1">
      <c r="A702" s="434">
        <v>4</v>
      </c>
      <c r="B702" s="435" t="s">
        <v>408</v>
      </c>
      <c r="C702" s="435" t="s">
        <v>403</v>
      </c>
      <c r="D702" s="425">
        <v>42</v>
      </c>
      <c r="E702" s="450">
        <v>850</v>
      </c>
      <c r="F702" s="455">
        <f t="shared" si="88"/>
        <v>35700</v>
      </c>
      <c r="G702" s="427">
        <f t="shared" si="89"/>
        <v>28110.23622047244</v>
      </c>
    </row>
    <row r="703" spans="1:7" ht="12.75" customHeight="1">
      <c r="A703" s="434">
        <v>4</v>
      </c>
      <c r="B703" s="435" t="s">
        <v>409</v>
      </c>
      <c r="C703" s="435" t="s">
        <v>403</v>
      </c>
      <c r="D703" s="425">
        <v>7</v>
      </c>
      <c r="E703" s="450">
        <v>1150</v>
      </c>
      <c r="F703" s="455">
        <f t="shared" si="88"/>
        <v>8050</v>
      </c>
      <c r="G703" s="427">
        <f t="shared" si="89"/>
        <v>6338.582677165355</v>
      </c>
    </row>
    <row r="704" spans="1:7" ht="12.75" customHeight="1">
      <c r="A704" s="434"/>
      <c r="B704" s="435" t="s">
        <v>410</v>
      </c>
      <c r="C704" s="435" t="s">
        <v>403</v>
      </c>
      <c r="D704" s="425">
        <v>45</v>
      </c>
      <c r="E704" s="450">
        <v>1790</v>
      </c>
      <c r="F704" s="455">
        <f t="shared" si="88"/>
        <v>80550</v>
      </c>
      <c r="G704" s="427">
        <f t="shared" si="89"/>
        <v>63425.1968503937</v>
      </c>
    </row>
    <row r="705" spans="1:7" ht="12.75" customHeight="1">
      <c r="A705" s="434">
        <v>4</v>
      </c>
      <c r="B705" s="428" t="s">
        <v>410</v>
      </c>
      <c r="C705" s="428" t="s">
        <v>403</v>
      </c>
      <c r="D705" s="416">
        <v>448</v>
      </c>
      <c r="E705" s="417">
        <v>1540</v>
      </c>
      <c r="F705" s="455">
        <f t="shared" si="88"/>
        <v>689920</v>
      </c>
      <c r="G705" s="427">
        <f t="shared" si="89"/>
        <v>543244.094488189</v>
      </c>
    </row>
    <row r="706" spans="1:7" ht="12.75" customHeight="1">
      <c r="A706" s="434">
        <v>4</v>
      </c>
      <c r="B706" s="428" t="s">
        <v>410</v>
      </c>
      <c r="C706" s="428" t="s">
        <v>404</v>
      </c>
      <c r="D706" s="416">
        <v>89</v>
      </c>
      <c r="E706" s="417">
        <v>1240</v>
      </c>
      <c r="F706" s="455">
        <f t="shared" si="88"/>
        <v>110360</v>
      </c>
      <c r="G706" s="427">
        <f t="shared" si="89"/>
        <v>86897.63779527559</v>
      </c>
    </row>
    <row r="707" spans="1:7" ht="12.75" customHeight="1">
      <c r="A707" s="434">
        <v>4</v>
      </c>
      <c r="B707" s="428" t="s">
        <v>411</v>
      </c>
      <c r="C707" s="428" t="s">
        <v>403</v>
      </c>
      <c r="D707" s="416">
        <v>23</v>
      </c>
      <c r="E707" s="417">
        <v>1190</v>
      </c>
      <c r="F707" s="455">
        <f t="shared" si="88"/>
        <v>27370</v>
      </c>
      <c r="G707" s="427">
        <f t="shared" si="89"/>
        <v>21551.181102362203</v>
      </c>
    </row>
    <row r="708" spans="1:7" ht="12.75" customHeight="1">
      <c r="A708" s="434">
        <v>4</v>
      </c>
      <c r="B708" s="428" t="s">
        <v>411</v>
      </c>
      <c r="C708" s="428" t="s">
        <v>403</v>
      </c>
      <c r="D708" s="416">
        <v>358</v>
      </c>
      <c r="E708" s="417">
        <v>940</v>
      </c>
      <c r="F708" s="455">
        <f t="shared" si="88"/>
        <v>336520</v>
      </c>
      <c r="G708" s="427">
        <f t="shared" si="89"/>
        <v>264976.3779527559</v>
      </c>
    </row>
    <row r="709" spans="1:7" ht="12.75" customHeight="1">
      <c r="A709" s="434">
        <v>4</v>
      </c>
      <c r="B709" s="428" t="s">
        <v>411</v>
      </c>
      <c r="C709" s="428" t="s">
        <v>404</v>
      </c>
      <c r="D709" s="416">
        <v>106</v>
      </c>
      <c r="E709" s="417">
        <v>740</v>
      </c>
      <c r="F709" s="455">
        <f t="shared" si="88"/>
        <v>78440</v>
      </c>
      <c r="G709" s="427">
        <f t="shared" si="89"/>
        <v>61763.779527559054</v>
      </c>
    </row>
    <row r="710" spans="1:7" ht="12.75" customHeight="1">
      <c r="A710" s="434">
        <v>4</v>
      </c>
      <c r="B710" s="428" t="s">
        <v>412</v>
      </c>
      <c r="C710" s="428" t="s">
        <v>403</v>
      </c>
      <c r="D710" s="416">
        <v>158</v>
      </c>
      <c r="E710" s="417">
        <v>740</v>
      </c>
      <c r="F710" s="455">
        <f>D710*E710</f>
        <v>116920</v>
      </c>
      <c r="G710" s="427">
        <f>F710/1.27</f>
        <v>92062.99212598425</v>
      </c>
    </row>
    <row r="711" spans="1:7" ht="12.75" customHeight="1">
      <c r="A711" s="434">
        <v>4</v>
      </c>
      <c r="B711" s="428" t="s">
        <v>412</v>
      </c>
      <c r="C711" s="428" t="s">
        <v>404</v>
      </c>
      <c r="D711" s="416">
        <v>6</v>
      </c>
      <c r="E711" s="417">
        <v>740</v>
      </c>
      <c r="F711" s="455">
        <f>D711*E711</f>
        <v>4440</v>
      </c>
      <c r="G711" s="427">
        <f>F711/1.27</f>
        <v>3496.0629921259842</v>
      </c>
    </row>
    <row r="712" spans="1:7" ht="12.75" customHeight="1">
      <c r="A712" s="434">
        <v>4</v>
      </c>
      <c r="B712" s="428" t="s">
        <v>413</v>
      </c>
      <c r="C712" s="428" t="s">
        <v>403</v>
      </c>
      <c r="D712" s="416">
        <v>284</v>
      </c>
      <c r="E712" s="417">
        <v>440</v>
      </c>
      <c r="F712" s="455">
        <f>D712*E712</f>
        <v>124960</v>
      </c>
      <c r="G712" s="427">
        <f>F712/1.27</f>
        <v>98393.70078740157</v>
      </c>
    </row>
    <row r="713" spans="1:7" ht="12.75" customHeight="1">
      <c r="A713" s="434">
        <v>4</v>
      </c>
      <c r="B713" s="428" t="s">
        <v>413</v>
      </c>
      <c r="C713" s="428" t="s">
        <v>404</v>
      </c>
      <c r="D713" s="416">
        <v>2</v>
      </c>
      <c r="E713" s="417">
        <v>440</v>
      </c>
      <c r="F713" s="455">
        <f>D713*E713</f>
        <v>880</v>
      </c>
      <c r="G713" s="427">
        <f>F713/1.27</f>
        <v>692.9133858267717</v>
      </c>
    </row>
    <row r="714" spans="1:7" ht="12.75" customHeight="1">
      <c r="A714" s="434">
        <v>4</v>
      </c>
      <c r="B714" s="428" t="s">
        <v>412</v>
      </c>
      <c r="C714" s="428" t="s">
        <v>403</v>
      </c>
      <c r="D714" s="416">
        <v>0</v>
      </c>
      <c r="E714" s="417">
        <v>740</v>
      </c>
      <c r="F714" s="455">
        <f t="shared" si="88"/>
        <v>0</v>
      </c>
      <c r="G714" s="427">
        <f t="shared" si="89"/>
        <v>0</v>
      </c>
    </row>
    <row r="715" spans="1:7" ht="12.75" customHeight="1">
      <c r="A715" s="434">
        <v>4</v>
      </c>
      <c r="B715" s="428" t="s">
        <v>412</v>
      </c>
      <c r="C715" s="428" t="s">
        <v>404</v>
      </c>
      <c r="D715" s="416">
        <v>0</v>
      </c>
      <c r="E715" s="417">
        <v>740</v>
      </c>
      <c r="F715" s="455">
        <f t="shared" si="88"/>
        <v>0</v>
      </c>
      <c r="G715" s="427">
        <f t="shared" si="89"/>
        <v>0</v>
      </c>
    </row>
    <row r="716" spans="1:7" ht="12.75" customHeight="1">
      <c r="A716" s="434">
        <v>4</v>
      </c>
      <c r="B716" s="428" t="s">
        <v>413</v>
      </c>
      <c r="C716" s="428" t="s">
        <v>403</v>
      </c>
      <c r="D716" s="416">
        <v>0</v>
      </c>
      <c r="E716" s="417">
        <v>440</v>
      </c>
      <c r="F716" s="455">
        <f t="shared" si="88"/>
        <v>0</v>
      </c>
      <c r="G716" s="427">
        <f t="shared" si="89"/>
        <v>0</v>
      </c>
    </row>
    <row r="717" spans="1:7" ht="12.75" customHeight="1">
      <c r="A717" s="434">
        <v>4</v>
      </c>
      <c r="B717" s="428" t="s">
        <v>413</v>
      </c>
      <c r="C717" s="428" t="s">
        <v>404</v>
      </c>
      <c r="D717" s="416">
        <v>0</v>
      </c>
      <c r="E717" s="417">
        <v>440</v>
      </c>
      <c r="F717" s="455">
        <f t="shared" si="88"/>
        <v>0</v>
      </c>
      <c r="G717" s="427">
        <f t="shared" si="89"/>
        <v>0</v>
      </c>
    </row>
    <row r="718" spans="1:7" ht="12.75" customHeight="1">
      <c r="A718" s="434">
        <v>4</v>
      </c>
      <c r="B718" s="428" t="s">
        <v>414</v>
      </c>
      <c r="C718" s="428" t="s">
        <v>403</v>
      </c>
      <c r="D718" s="416">
        <v>0</v>
      </c>
      <c r="E718" s="417">
        <v>750</v>
      </c>
      <c r="F718" s="455">
        <f t="shared" si="88"/>
        <v>0</v>
      </c>
      <c r="G718" s="427">
        <f t="shared" si="89"/>
        <v>0</v>
      </c>
    </row>
    <row r="719" spans="1:7" ht="12.75" customHeight="1">
      <c r="A719" s="434">
        <v>4</v>
      </c>
      <c r="B719" s="428" t="s">
        <v>414</v>
      </c>
      <c r="C719" s="428" t="s">
        <v>403</v>
      </c>
      <c r="D719" s="416">
        <v>0</v>
      </c>
      <c r="E719" s="417">
        <v>850</v>
      </c>
      <c r="F719" s="455">
        <f>D719*E719</f>
        <v>0</v>
      </c>
      <c r="G719" s="427">
        <f>F719/1.27</f>
        <v>0</v>
      </c>
    </row>
    <row r="720" spans="1:7" ht="12.75" customHeight="1">
      <c r="A720" s="434">
        <v>4</v>
      </c>
      <c r="B720" s="428" t="s">
        <v>415</v>
      </c>
      <c r="C720" s="428" t="s">
        <v>403</v>
      </c>
      <c r="D720" s="416">
        <v>391</v>
      </c>
      <c r="E720" s="417">
        <v>300</v>
      </c>
      <c r="F720" s="455">
        <f>D720*E720</f>
        <v>117300</v>
      </c>
      <c r="G720" s="427">
        <f>F720/1.27</f>
        <v>92362.20472440944</v>
      </c>
    </row>
    <row r="721" spans="1:7" ht="12.75" customHeight="1">
      <c r="A721" s="434">
        <v>4</v>
      </c>
      <c r="B721" s="428" t="s">
        <v>416</v>
      </c>
      <c r="C721" s="428" t="s">
        <v>403</v>
      </c>
      <c r="D721" s="416">
        <v>180</v>
      </c>
      <c r="E721" s="417">
        <v>350</v>
      </c>
      <c r="F721" s="455">
        <f>D721*E721</f>
        <v>63000</v>
      </c>
      <c r="G721" s="427">
        <f>F721/1.27</f>
        <v>49606.299212598424</v>
      </c>
    </row>
    <row r="722" spans="1:7" ht="12.75" customHeight="1">
      <c r="A722" s="434">
        <v>4</v>
      </c>
      <c r="B722" s="428" t="s">
        <v>417</v>
      </c>
      <c r="C722" s="428" t="s">
        <v>403</v>
      </c>
      <c r="D722" s="416">
        <v>110</v>
      </c>
      <c r="E722" s="417">
        <v>400</v>
      </c>
      <c r="F722" s="455">
        <f>D722*E722</f>
        <v>44000</v>
      </c>
      <c r="G722" s="452">
        <f>F722/1.27</f>
        <v>34645.669291338585</v>
      </c>
    </row>
    <row r="723" spans="1:7" ht="12.75" customHeight="1">
      <c r="A723" s="434"/>
      <c r="B723" s="428"/>
      <c r="C723" s="428"/>
      <c r="D723" s="416"/>
      <c r="E723" s="417"/>
      <c r="F723" s="455"/>
      <c r="G723" s="452"/>
    </row>
    <row r="724" spans="1:7" ht="12.75" customHeight="1">
      <c r="A724" s="489"/>
      <c r="B724" s="495" t="s">
        <v>442</v>
      </c>
      <c r="C724" s="489"/>
      <c r="D724" s="489"/>
      <c r="E724" s="490"/>
      <c r="F724" s="491"/>
      <c r="G724" s="490">
        <f>SUM(G726:G743)</f>
        <v>66267.71653543306</v>
      </c>
    </row>
    <row r="725" spans="1:10" s="432" customFormat="1" ht="12.75" customHeight="1">
      <c r="A725" s="436"/>
      <c r="B725" s="436"/>
      <c r="C725" s="443"/>
      <c r="D725" s="443"/>
      <c r="E725" s="452"/>
      <c r="F725" s="458"/>
      <c r="G725" s="452"/>
      <c r="I725" s="433"/>
      <c r="J725" s="433"/>
    </row>
    <row r="726" spans="1:7" ht="12.75" customHeight="1">
      <c r="A726" s="434">
        <v>4</v>
      </c>
      <c r="B726" s="428" t="s">
        <v>418</v>
      </c>
      <c r="C726" s="428" t="s">
        <v>403</v>
      </c>
      <c r="D726" s="438">
        <v>0</v>
      </c>
      <c r="E726" s="427">
        <v>19350</v>
      </c>
      <c r="F726" s="455">
        <f aca="true" t="shared" si="90" ref="F726:F731">D726*E726</f>
        <v>0</v>
      </c>
      <c r="G726" s="427">
        <f>F726/1.27</f>
        <v>0</v>
      </c>
    </row>
    <row r="727" spans="1:7" ht="12.75" customHeight="1">
      <c r="A727" s="434">
        <v>4</v>
      </c>
      <c r="B727" s="428" t="s">
        <v>419</v>
      </c>
      <c r="C727" s="428" t="s">
        <v>404</v>
      </c>
      <c r="D727" s="416">
        <v>1</v>
      </c>
      <c r="E727" s="417">
        <v>16110</v>
      </c>
      <c r="F727" s="455">
        <f t="shared" si="90"/>
        <v>16110</v>
      </c>
      <c r="G727" s="427">
        <f>F727/1.27</f>
        <v>12685.03937007874</v>
      </c>
    </row>
    <row r="728" spans="1:7" ht="12.75" customHeight="1">
      <c r="A728" s="434">
        <v>4</v>
      </c>
      <c r="B728" s="428" t="s">
        <v>420</v>
      </c>
      <c r="C728" s="428" t="s">
        <v>403</v>
      </c>
      <c r="D728" s="438">
        <v>0</v>
      </c>
      <c r="E728" s="427">
        <v>9900</v>
      </c>
      <c r="F728" s="455">
        <f t="shared" si="90"/>
        <v>0</v>
      </c>
      <c r="G728" s="427">
        <f aca="true" t="shared" si="91" ref="G728:G737">F728/1.27</f>
        <v>0</v>
      </c>
    </row>
    <row r="729" spans="1:7" ht="12.75" customHeight="1">
      <c r="A729" s="434">
        <v>4</v>
      </c>
      <c r="B729" s="428" t="s">
        <v>420</v>
      </c>
      <c r="C729" s="428" t="s">
        <v>404</v>
      </c>
      <c r="D729" s="438">
        <v>0</v>
      </c>
      <c r="E729" s="427">
        <v>6750</v>
      </c>
      <c r="F729" s="455">
        <f t="shared" si="90"/>
        <v>0</v>
      </c>
      <c r="G729" s="427">
        <f t="shared" si="91"/>
        <v>0</v>
      </c>
    </row>
    <row r="730" spans="1:7" ht="12.75" customHeight="1">
      <c r="A730" s="434">
        <v>4</v>
      </c>
      <c r="B730" s="428" t="s">
        <v>421</v>
      </c>
      <c r="C730" s="428" t="s">
        <v>403</v>
      </c>
      <c r="D730" s="438">
        <v>1</v>
      </c>
      <c r="E730" s="427">
        <v>14500</v>
      </c>
      <c r="F730" s="455">
        <f t="shared" si="90"/>
        <v>14500</v>
      </c>
      <c r="G730" s="427">
        <f t="shared" si="91"/>
        <v>11417.322834645669</v>
      </c>
    </row>
    <row r="731" spans="1:7" ht="12.75" customHeight="1">
      <c r="A731" s="434">
        <v>4</v>
      </c>
      <c r="B731" s="428" t="s">
        <v>422</v>
      </c>
      <c r="C731" s="428" t="s">
        <v>403</v>
      </c>
      <c r="D731" s="416">
        <v>5</v>
      </c>
      <c r="E731" s="417">
        <v>10710</v>
      </c>
      <c r="F731" s="455">
        <f t="shared" si="90"/>
        <v>53550</v>
      </c>
      <c r="G731" s="427">
        <f>F731/1.27</f>
        <v>42165.35433070866</v>
      </c>
    </row>
    <row r="732" spans="1:7" ht="12.75" customHeight="1">
      <c r="A732" s="434">
        <v>4</v>
      </c>
      <c r="B732" s="435" t="s">
        <v>423</v>
      </c>
      <c r="C732" s="435" t="s">
        <v>403</v>
      </c>
      <c r="D732" s="438">
        <v>0</v>
      </c>
      <c r="E732" s="427">
        <v>15750</v>
      </c>
      <c r="F732" s="455">
        <f aca="true" t="shared" si="92" ref="F732:F737">D732*E732</f>
        <v>0</v>
      </c>
      <c r="G732" s="427">
        <f t="shared" si="91"/>
        <v>0</v>
      </c>
    </row>
    <row r="733" spans="1:7" ht="12.75" customHeight="1">
      <c r="A733" s="434">
        <v>4</v>
      </c>
      <c r="B733" s="435" t="s">
        <v>424</v>
      </c>
      <c r="C733" s="435" t="s">
        <v>403</v>
      </c>
      <c r="D733" s="438">
        <v>0</v>
      </c>
      <c r="E733" s="427">
        <v>7650</v>
      </c>
      <c r="F733" s="455">
        <f t="shared" si="92"/>
        <v>0</v>
      </c>
      <c r="G733" s="427">
        <f t="shared" si="91"/>
        <v>0</v>
      </c>
    </row>
    <row r="734" spans="1:7" ht="12.75" customHeight="1">
      <c r="A734" s="434">
        <v>4</v>
      </c>
      <c r="B734" s="435" t="s">
        <v>409</v>
      </c>
      <c r="C734" s="435" t="s">
        <v>403</v>
      </c>
      <c r="D734" s="438">
        <v>0</v>
      </c>
      <c r="E734" s="427">
        <v>10350</v>
      </c>
      <c r="F734" s="455">
        <f t="shared" si="92"/>
        <v>0</v>
      </c>
      <c r="G734" s="427">
        <f t="shared" si="91"/>
        <v>0</v>
      </c>
    </row>
    <row r="735" spans="1:7" ht="12.75" customHeight="1">
      <c r="A735" s="434">
        <v>4</v>
      </c>
      <c r="B735" s="428" t="s">
        <v>425</v>
      </c>
      <c r="C735" s="428" t="s">
        <v>403</v>
      </c>
      <c r="D735" s="438">
        <v>0</v>
      </c>
      <c r="E735" s="427">
        <v>13860</v>
      </c>
      <c r="F735" s="455">
        <f t="shared" si="92"/>
        <v>0</v>
      </c>
      <c r="G735" s="427">
        <f t="shared" si="91"/>
        <v>0</v>
      </c>
    </row>
    <row r="736" spans="1:7" ht="12.75" customHeight="1">
      <c r="A736" s="434">
        <v>4</v>
      </c>
      <c r="B736" s="428" t="s">
        <v>425</v>
      </c>
      <c r="C736" s="428" t="s">
        <v>404</v>
      </c>
      <c r="D736" s="438">
        <v>0</v>
      </c>
      <c r="E736" s="427">
        <v>11160</v>
      </c>
      <c r="F736" s="455">
        <f t="shared" si="92"/>
        <v>0</v>
      </c>
      <c r="G736" s="427">
        <f t="shared" si="91"/>
        <v>0</v>
      </c>
    </row>
    <row r="737" spans="1:7" ht="12.75" customHeight="1">
      <c r="A737" s="434">
        <v>4</v>
      </c>
      <c r="B737" s="428" t="s">
        <v>426</v>
      </c>
      <c r="C737" s="428" t="s">
        <v>403</v>
      </c>
      <c r="D737" s="438">
        <v>0</v>
      </c>
      <c r="E737" s="427">
        <v>8460</v>
      </c>
      <c r="F737" s="455">
        <f t="shared" si="92"/>
        <v>0</v>
      </c>
      <c r="G737" s="427">
        <f t="shared" si="91"/>
        <v>0</v>
      </c>
    </row>
    <row r="738" spans="1:7" ht="12.75" customHeight="1">
      <c r="A738" s="434">
        <v>4</v>
      </c>
      <c r="B738" s="428" t="s">
        <v>427</v>
      </c>
      <c r="C738" s="428" t="s">
        <v>404</v>
      </c>
      <c r="D738" s="438">
        <v>0</v>
      </c>
      <c r="E738" s="427">
        <v>6600</v>
      </c>
      <c r="F738" s="455">
        <f aca="true" t="shared" si="93" ref="F738:F743">D738*E738</f>
        <v>0</v>
      </c>
      <c r="G738" s="427">
        <f aca="true" t="shared" si="94" ref="G738:G743">F738/1.27</f>
        <v>0</v>
      </c>
    </row>
    <row r="739" spans="1:7" ht="12.75" customHeight="1">
      <c r="A739" s="434">
        <v>4</v>
      </c>
      <c r="B739" s="428" t="s">
        <v>497</v>
      </c>
      <c r="C739" s="428" t="s">
        <v>404</v>
      </c>
      <c r="D739" s="438">
        <v>0</v>
      </c>
      <c r="E739" s="427">
        <v>81000</v>
      </c>
      <c r="F739" s="456">
        <f t="shared" si="93"/>
        <v>0</v>
      </c>
      <c r="G739" s="437">
        <f t="shared" si="94"/>
        <v>0</v>
      </c>
    </row>
    <row r="740" spans="1:7" ht="12.75" customHeight="1">
      <c r="A740" s="434">
        <v>4</v>
      </c>
      <c r="B740" s="429" t="s">
        <v>432</v>
      </c>
      <c r="C740" s="429" t="s">
        <v>403</v>
      </c>
      <c r="D740" s="438">
        <v>0</v>
      </c>
      <c r="E740" s="427">
        <v>6800</v>
      </c>
      <c r="F740" s="456">
        <f t="shared" si="93"/>
        <v>0</v>
      </c>
      <c r="G740" s="437">
        <f t="shared" si="94"/>
        <v>0</v>
      </c>
    </row>
    <row r="741" spans="1:7" ht="12.75" customHeight="1">
      <c r="A741" s="434">
        <v>4</v>
      </c>
      <c r="B741" s="429" t="s">
        <v>433</v>
      </c>
      <c r="C741" s="429" t="s">
        <v>404</v>
      </c>
      <c r="D741" s="438">
        <v>0</v>
      </c>
      <c r="E741" s="427">
        <v>6100</v>
      </c>
      <c r="F741" s="456">
        <f t="shared" si="93"/>
        <v>0</v>
      </c>
      <c r="G741" s="437">
        <f t="shared" si="94"/>
        <v>0</v>
      </c>
    </row>
    <row r="742" spans="1:7" ht="12.75" customHeight="1">
      <c r="A742" s="434">
        <v>4</v>
      </c>
      <c r="B742" s="429" t="s">
        <v>434</v>
      </c>
      <c r="C742" s="429" t="s">
        <v>403</v>
      </c>
      <c r="D742" s="438">
        <v>0</v>
      </c>
      <c r="E742" s="427">
        <v>5800</v>
      </c>
      <c r="F742" s="456">
        <f t="shared" si="93"/>
        <v>0</v>
      </c>
      <c r="G742" s="437">
        <f t="shared" si="94"/>
        <v>0</v>
      </c>
    </row>
    <row r="743" spans="1:7" ht="12.75" customHeight="1">
      <c r="A743" s="434">
        <v>4</v>
      </c>
      <c r="B743" s="429" t="s">
        <v>434</v>
      </c>
      <c r="C743" s="429" t="s">
        <v>404</v>
      </c>
      <c r="D743" s="438">
        <v>0</v>
      </c>
      <c r="E743" s="427">
        <v>5100</v>
      </c>
      <c r="F743" s="456">
        <f t="shared" si="93"/>
        <v>0</v>
      </c>
      <c r="G743" s="437">
        <f t="shared" si="94"/>
        <v>0</v>
      </c>
    </row>
    <row r="744" spans="1:7" ht="12.75" customHeight="1">
      <c r="A744" s="434"/>
      <c r="B744" s="439"/>
      <c r="C744" s="439"/>
      <c r="D744" s="438"/>
      <c r="E744" s="427"/>
      <c r="F744" s="456"/>
      <c r="G744" s="439"/>
    </row>
    <row r="745" spans="1:7" ht="12.75" customHeight="1">
      <c r="A745" s="489"/>
      <c r="B745" s="489" t="s">
        <v>439</v>
      </c>
      <c r="C745" s="489"/>
      <c r="D745" s="489"/>
      <c r="E745" s="490"/>
      <c r="F745" s="491"/>
      <c r="G745" s="490">
        <f>SUM(G747:G752)</f>
        <v>407929.13385826774</v>
      </c>
    </row>
    <row r="746" spans="1:7" ht="12.75" customHeight="1">
      <c r="A746" s="439"/>
      <c r="B746" s="440"/>
      <c r="C746" s="440"/>
      <c r="D746" s="440"/>
      <c r="E746" s="492"/>
      <c r="F746" s="496"/>
      <c r="G746" s="497"/>
    </row>
    <row r="747" spans="1:7" ht="12.75" customHeight="1">
      <c r="A747" s="434">
        <v>4</v>
      </c>
      <c r="B747" s="428" t="s">
        <v>439</v>
      </c>
      <c r="C747" s="428" t="s">
        <v>403</v>
      </c>
      <c r="D747" s="416">
        <v>157</v>
      </c>
      <c r="E747" s="417">
        <v>1550</v>
      </c>
      <c r="F747" s="455">
        <f aca="true" t="shared" si="95" ref="F747:F752">D747*E747</f>
        <v>243350</v>
      </c>
      <c r="G747" s="427">
        <f aca="true" t="shared" si="96" ref="G747:G752">F747/1.27</f>
        <v>191614.17322834645</v>
      </c>
    </row>
    <row r="748" spans="1:7" ht="12.75" customHeight="1">
      <c r="A748" s="434">
        <v>4</v>
      </c>
      <c r="B748" s="428" t="s">
        <v>439</v>
      </c>
      <c r="C748" s="428" t="s">
        <v>404</v>
      </c>
      <c r="D748" s="416">
        <v>8</v>
      </c>
      <c r="E748" s="417">
        <v>1300</v>
      </c>
      <c r="F748" s="455">
        <f t="shared" si="95"/>
        <v>10400</v>
      </c>
      <c r="G748" s="427">
        <f t="shared" si="96"/>
        <v>8188.976377952756</v>
      </c>
    </row>
    <row r="749" spans="1:7" ht="12.75" customHeight="1">
      <c r="A749" s="434">
        <v>4</v>
      </c>
      <c r="B749" s="428" t="s">
        <v>498</v>
      </c>
      <c r="C749" s="428" t="s">
        <v>403</v>
      </c>
      <c r="D749" s="416">
        <v>157</v>
      </c>
      <c r="E749" s="417">
        <v>1100</v>
      </c>
      <c r="F749" s="455">
        <f t="shared" si="95"/>
        <v>172700</v>
      </c>
      <c r="G749" s="427">
        <f t="shared" si="96"/>
        <v>135984.25196850393</v>
      </c>
    </row>
    <row r="750" spans="1:7" ht="12.75" customHeight="1">
      <c r="A750" s="434">
        <v>4</v>
      </c>
      <c r="B750" s="428" t="s">
        <v>498</v>
      </c>
      <c r="C750" s="428" t="s">
        <v>404</v>
      </c>
      <c r="D750" s="416">
        <v>39</v>
      </c>
      <c r="E750" s="417">
        <v>900</v>
      </c>
      <c r="F750" s="455">
        <f t="shared" si="95"/>
        <v>35100</v>
      </c>
      <c r="G750" s="427">
        <f t="shared" si="96"/>
        <v>27637.79527559055</v>
      </c>
    </row>
    <row r="751" spans="1:7" ht="12.75" customHeight="1">
      <c r="A751" s="434">
        <v>4</v>
      </c>
      <c r="B751" s="428" t="s">
        <v>499</v>
      </c>
      <c r="C751" s="428" t="s">
        <v>403</v>
      </c>
      <c r="D751" s="416">
        <v>7</v>
      </c>
      <c r="E751" s="417">
        <v>1190</v>
      </c>
      <c r="F751" s="455">
        <f t="shared" si="95"/>
        <v>8330</v>
      </c>
      <c r="G751" s="427">
        <f t="shared" si="96"/>
        <v>6559.055118110236</v>
      </c>
    </row>
    <row r="752" spans="1:7" ht="12.75" customHeight="1">
      <c r="A752" s="434">
        <v>4</v>
      </c>
      <c r="B752" s="428" t="s">
        <v>500</v>
      </c>
      <c r="C752" s="428" t="s">
        <v>403</v>
      </c>
      <c r="D752" s="416">
        <v>61</v>
      </c>
      <c r="E752" s="417">
        <v>790</v>
      </c>
      <c r="F752" s="455">
        <f t="shared" si="95"/>
        <v>48190</v>
      </c>
      <c r="G752" s="427">
        <f t="shared" si="96"/>
        <v>37944.881889763776</v>
      </c>
    </row>
    <row r="753" spans="1:7" ht="12.75" customHeight="1">
      <c r="A753" s="434"/>
      <c r="B753" s="428"/>
      <c r="C753" s="428"/>
      <c r="D753" s="416"/>
      <c r="E753" s="417"/>
      <c r="F753" s="455"/>
      <c r="G753" s="427"/>
    </row>
    <row r="754" spans="1:7" ht="12.75" customHeight="1">
      <c r="A754" s="489"/>
      <c r="B754" s="489" t="s">
        <v>440</v>
      </c>
      <c r="C754" s="489"/>
      <c r="D754" s="489"/>
      <c r="E754" s="490"/>
      <c r="F754" s="491"/>
      <c r="G754" s="490">
        <f>SUM(G756:G763)</f>
        <v>11889.763779527559</v>
      </c>
    </row>
    <row r="755" spans="1:10" s="432" customFormat="1" ht="12.75" customHeight="1">
      <c r="A755" s="443"/>
      <c r="B755" s="443"/>
      <c r="C755" s="443"/>
      <c r="D755" s="443"/>
      <c r="E755" s="452"/>
      <c r="F755" s="458"/>
      <c r="G755" s="452"/>
      <c r="I755" s="433"/>
      <c r="J755" s="433"/>
    </row>
    <row r="756" spans="1:7" ht="12.75" customHeight="1">
      <c r="A756" s="434">
        <v>4</v>
      </c>
      <c r="B756" s="428" t="s">
        <v>501</v>
      </c>
      <c r="C756" s="428" t="s">
        <v>452</v>
      </c>
      <c r="D756" s="416">
        <v>0</v>
      </c>
      <c r="E756" s="452">
        <v>14000</v>
      </c>
      <c r="F756" s="455">
        <f aca="true" t="shared" si="97" ref="F756:F763">D756*E756</f>
        <v>0</v>
      </c>
      <c r="G756" s="427">
        <f aca="true" t="shared" si="98" ref="G756:G763">F756/1.27</f>
        <v>0</v>
      </c>
    </row>
    <row r="757" spans="1:7" ht="12.75" customHeight="1">
      <c r="A757" s="434">
        <v>4</v>
      </c>
      <c r="B757" s="428" t="s">
        <v>501</v>
      </c>
      <c r="C757" s="428" t="s">
        <v>404</v>
      </c>
      <c r="D757" s="416">
        <v>0</v>
      </c>
      <c r="E757" s="452">
        <v>11700</v>
      </c>
      <c r="F757" s="455">
        <f t="shared" si="97"/>
        <v>0</v>
      </c>
      <c r="G757" s="427">
        <f t="shared" si="98"/>
        <v>0</v>
      </c>
    </row>
    <row r="758" spans="1:7" ht="12.75" customHeight="1">
      <c r="A758" s="434">
        <v>4</v>
      </c>
      <c r="B758" s="428" t="s">
        <v>505</v>
      </c>
      <c r="C758" s="428" t="s">
        <v>452</v>
      </c>
      <c r="D758" s="416">
        <v>1</v>
      </c>
      <c r="E758" s="417">
        <v>9900</v>
      </c>
      <c r="F758" s="455">
        <f t="shared" si="97"/>
        <v>9900</v>
      </c>
      <c r="G758" s="427">
        <f t="shared" si="98"/>
        <v>7795.275590551181</v>
      </c>
    </row>
    <row r="759" spans="1:7" ht="12.75" customHeight="1">
      <c r="A759" s="434">
        <v>4</v>
      </c>
      <c r="B759" s="428" t="s">
        <v>505</v>
      </c>
      <c r="C759" s="428" t="s">
        <v>404</v>
      </c>
      <c r="D759" s="416">
        <v>0</v>
      </c>
      <c r="E759" s="417">
        <v>8100</v>
      </c>
      <c r="F759" s="455">
        <f t="shared" si="97"/>
        <v>0</v>
      </c>
      <c r="G759" s="427">
        <f t="shared" si="98"/>
        <v>0</v>
      </c>
    </row>
    <row r="760" spans="1:7" ht="12.75" customHeight="1">
      <c r="A760" s="434">
        <v>4</v>
      </c>
      <c r="B760" s="428" t="s">
        <v>502</v>
      </c>
      <c r="C760" s="428" t="s">
        <v>452</v>
      </c>
      <c r="D760" s="438">
        <v>0</v>
      </c>
      <c r="E760" s="427">
        <v>7300</v>
      </c>
      <c r="F760" s="455">
        <f t="shared" si="97"/>
        <v>0</v>
      </c>
      <c r="G760" s="427">
        <f t="shared" si="98"/>
        <v>0</v>
      </c>
    </row>
    <row r="761" spans="1:7" ht="12.75" customHeight="1">
      <c r="A761" s="434">
        <v>4</v>
      </c>
      <c r="B761" s="428" t="s">
        <v>502</v>
      </c>
      <c r="C761" s="428" t="s">
        <v>404</v>
      </c>
      <c r="D761" s="438">
        <v>0</v>
      </c>
      <c r="E761" s="427">
        <v>6200</v>
      </c>
      <c r="F761" s="455">
        <f t="shared" si="97"/>
        <v>0</v>
      </c>
      <c r="G761" s="427">
        <f t="shared" si="98"/>
        <v>0</v>
      </c>
    </row>
    <row r="762" spans="1:7" ht="12.75" customHeight="1">
      <c r="A762" s="434">
        <v>4</v>
      </c>
      <c r="B762" s="428" t="s">
        <v>503</v>
      </c>
      <c r="C762" s="428" t="s">
        <v>452</v>
      </c>
      <c r="D762" s="416">
        <v>1</v>
      </c>
      <c r="E762" s="417">
        <v>5200</v>
      </c>
      <c r="F762" s="455">
        <f t="shared" si="97"/>
        <v>5200</v>
      </c>
      <c r="G762" s="427">
        <f t="shared" si="98"/>
        <v>4094.488188976378</v>
      </c>
    </row>
    <row r="763" spans="1:7" ht="12.75" customHeight="1">
      <c r="A763" s="434">
        <v>4</v>
      </c>
      <c r="B763" s="428" t="s">
        <v>503</v>
      </c>
      <c r="C763" s="428" t="s">
        <v>404</v>
      </c>
      <c r="D763" s="416">
        <v>0</v>
      </c>
      <c r="E763" s="417">
        <v>4300</v>
      </c>
      <c r="F763" s="455">
        <f t="shared" si="97"/>
        <v>0</v>
      </c>
      <c r="G763" s="427">
        <f t="shared" si="98"/>
        <v>0</v>
      </c>
    </row>
    <row r="764" spans="1:7" ht="12.75" customHeight="1">
      <c r="A764" s="434"/>
      <c r="B764" s="439"/>
      <c r="C764" s="439"/>
      <c r="D764" s="438"/>
      <c r="E764" s="427"/>
      <c r="F764" s="456"/>
      <c r="G764" s="439"/>
    </row>
    <row r="765" spans="1:7" ht="12.75" customHeight="1">
      <c r="A765" s="489"/>
      <c r="B765" s="489" t="s">
        <v>428</v>
      </c>
      <c r="C765" s="489"/>
      <c r="D765" s="489"/>
      <c r="E765" s="490"/>
      <c r="F765" s="491"/>
      <c r="G765" s="490">
        <f>SUM(G767:G814)</f>
        <v>100039.37007874015</v>
      </c>
    </row>
    <row r="766" spans="1:7" ht="12.75" customHeight="1">
      <c r="A766" s="439"/>
      <c r="B766" s="440"/>
      <c r="C766" s="440"/>
      <c r="D766" s="440"/>
      <c r="E766" s="492"/>
      <c r="F766" s="493"/>
      <c r="G766" s="494"/>
    </row>
    <row r="767" spans="1:7" ht="12.75" customHeight="1">
      <c r="A767" s="434">
        <v>4</v>
      </c>
      <c r="B767" s="428" t="s">
        <v>504</v>
      </c>
      <c r="C767" s="428" t="s">
        <v>403</v>
      </c>
      <c r="D767" s="416">
        <v>7</v>
      </c>
      <c r="E767" s="452">
        <v>650</v>
      </c>
      <c r="F767" s="455">
        <f>D767*E767</f>
        <v>4550</v>
      </c>
      <c r="G767" s="427">
        <f>F767/1.27</f>
        <v>3582.6771653543306</v>
      </c>
    </row>
    <row r="768" spans="1:7" ht="12.75" customHeight="1">
      <c r="A768" s="434">
        <v>4</v>
      </c>
      <c r="B768" s="428" t="s">
        <v>471</v>
      </c>
      <c r="C768" s="428" t="s">
        <v>403</v>
      </c>
      <c r="D768" s="416">
        <v>0</v>
      </c>
      <c r="E768" s="452">
        <v>1000</v>
      </c>
      <c r="F768" s="455">
        <f aca="true" t="shared" si="99" ref="F768:F814">D768*E768</f>
        <v>0</v>
      </c>
      <c r="G768" s="427">
        <f aca="true" t="shared" si="100" ref="G768:G814">F768/1.27</f>
        <v>0</v>
      </c>
    </row>
    <row r="769" spans="1:7" ht="12.75" customHeight="1">
      <c r="A769" s="434">
        <v>4</v>
      </c>
      <c r="B769" s="428" t="s">
        <v>473</v>
      </c>
      <c r="C769" s="428" t="s">
        <v>403</v>
      </c>
      <c r="D769" s="416">
        <v>1</v>
      </c>
      <c r="E769" s="452">
        <v>400</v>
      </c>
      <c r="F769" s="455">
        <f t="shared" si="99"/>
        <v>400</v>
      </c>
      <c r="G769" s="427">
        <f t="shared" si="100"/>
        <v>314.96062992125985</v>
      </c>
    </row>
    <row r="770" spans="1:7" ht="12.75" customHeight="1">
      <c r="A770" s="434">
        <v>4</v>
      </c>
      <c r="B770" s="428" t="s">
        <v>474</v>
      </c>
      <c r="C770" s="428" t="s">
        <v>403</v>
      </c>
      <c r="D770" s="416">
        <v>0</v>
      </c>
      <c r="E770" s="452">
        <v>700</v>
      </c>
      <c r="F770" s="455">
        <f t="shared" si="99"/>
        <v>0</v>
      </c>
      <c r="G770" s="427">
        <f t="shared" si="100"/>
        <v>0</v>
      </c>
    </row>
    <row r="771" spans="1:7" ht="12.75" customHeight="1">
      <c r="A771" s="434">
        <v>4</v>
      </c>
      <c r="B771" s="428" t="s">
        <v>468</v>
      </c>
      <c r="C771" s="428" t="s">
        <v>403</v>
      </c>
      <c r="D771" s="416">
        <v>0</v>
      </c>
      <c r="E771" s="452">
        <v>4800</v>
      </c>
      <c r="F771" s="455">
        <f>D771*E771</f>
        <v>0</v>
      </c>
      <c r="G771" s="427">
        <f t="shared" si="100"/>
        <v>0</v>
      </c>
    </row>
    <row r="772" spans="1:7" ht="12.75" customHeight="1">
      <c r="A772" s="434">
        <v>4</v>
      </c>
      <c r="B772" s="428" t="s">
        <v>469</v>
      </c>
      <c r="C772" s="428" t="s">
        <v>403</v>
      </c>
      <c r="D772" s="416">
        <v>1</v>
      </c>
      <c r="E772" s="452">
        <v>6000</v>
      </c>
      <c r="F772" s="455">
        <f>D772*E772</f>
        <v>6000</v>
      </c>
      <c r="G772" s="427">
        <f t="shared" si="100"/>
        <v>4724.4094488188975</v>
      </c>
    </row>
    <row r="773" spans="1:7" ht="12.75" customHeight="1">
      <c r="A773" s="434">
        <v>4</v>
      </c>
      <c r="B773" s="428" t="s">
        <v>470</v>
      </c>
      <c r="C773" s="428" t="s">
        <v>403</v>
      </c>
      <c r="D773" s="416">
        <v>6</v>
      </c>
      <c r="E773" s="452">
        <v>7200</v>
      </c>
      <c r="F773" s="455">
        <f>D773*E773</f>
        <v>43200</v>
      </c>
      <c r="G773" s="427">
        <f t="shared" si="100"/>
        <v>34015.74803149606</v>
      </c>
    </row>
    <row r="774" spans="1:7" ht="12.75" customHeight="1">
      <c r="A774" s="434">
        <v>4</v>
      </c>
      <c r="B774" s="428" t="s">
        <v>506</v>
      </c>
      <c r="C774" s="428" t="s">
        <v>403</v>
      </c>
      <c r="D774" s="416">
        <v>0</v>
      </c>
      <c r="E774" s="452">
        <v>4500</v>
      </c>
      <c r="F774" s="455">
        <f t="shared" si="99"/>
        <v>0</v>
      </c>
      <c r="G774" s="427">
        <f t="shared" si="100"/>
        <v>0</v>
      </c>
    </row>
    <row r="775" spans="1:7" ht="12.75" customHeight="1">
      <c r="A775" s="434">
        <v>4</v>
      </c>
      <c r="B775" s="428" t="s">
        <v>507</v>
      </c>
      <c r="C775" s="428" t="s">
        <v>403</v>
      </c>
      <c r="D775" s="416">
        <v>0</v>
      </c>
      <c r="E775" s="452">
        <v>9000</v>
      </c>
      <c r="F775" s="455">
        <f t="shared" si="99"/>
        <v>0</v>
      </c>
      <c r="G775" s="427">
        <f t="shared" si="100"/>
        <v>0</v>
      </c>
    </row>
    <row r="776" spans="1:7" ht="12.75" customHeight="1">
      <c r="A776" s="434">
        <v>4</v>
      </c>
      <c r="B776" s="428" t="s">
        <v>472</v>
      </c>
      <c r="C776" s="428" t="s">
        <v>403</v>
      </c>
      <c r="D776" s="416">
        <v>9</v>
      </c>
      <c r="E776" s="452">
        <v>4200</v>
      </c>
      <c r="F776" s="455">
        <f t="shared" si="99"/>
        <v>37800</v>
      </c>
      <c r="G776" s="427">
        <f t="shared" si="100"/>
        <v>29763.779527559054</v>
      </c>
    </row>
    <row r="777" spans="1:7" ht="12.75" customHeight="1">
      <c r="A777" s="434">
        <v>4</v>
      </c>
      <c r="B777" s="428" t="s">
        <v>467</v>
      </c>
      <c r="C777" s="428" t="s">
        <v>403</v>
      </c>
      <c r="D777" s="416">
        <v>0</v>
      </c>
      <c r="E777" s="452">
        <v>3700</v>
      </c>
      <c r="F777" s="455">
        <f t="shared" si="99"/>
        <v>0</v>
      </c>
      <c r="G777" s="427">
        <f t="shared" si="100"/>
        <v>0</v>
      </c>
    </row>
    <row r="778" spans="1:7" ht="12.75" customHeight="1">
      <c r="A778" s="434">
        <v>4</v>
      </c>
      <c r="B778" s="428" t="s">
        <v>466</v>
      </c>
      <c r="C778" s="428" t="s">
        <v>403</v>
      </c>
      <c r="D778" s="416">
        <v>0</v>
      </c>
      <c r="E778" s="452">
        <v>3000</v>
      </c>
      <c r="F778" s="455">
        <f t="shared" si="99"/>
        <v>0</v>
      </c>
      <c r="G778" s="427">
        <f t="shared" si="100"/>
        <v>0</v>
      </c>
    </row>
    <row r="779" spans="1:7" ht="12.75" customHeight="1">
      <c r="A779" s="434">
        <v>4</v>
      </c>
      <c r="B779" s="428" t="s">
        <v>508</v>
      </c>
      <c r="C779" s="428" t="s">
        <v>403</v>
      </c>
      <c r="D779" s="416">
        <v>0</v>
      </c>
      <c r="E779" s="452">
        <v>3300</v>
      </c>
      <c r="F779" s="455">
        <f t="shared" si="99"/>
        <v>0</v>
      </c>
      <c r="G779" s="427">
        <f t="shared" si="100"/>
        <v>0</v>
      </c>
    </row>
    <row r="780" spans="1:7" ht="12.75" customHeight="1">
      <c r="A780" s="434">
        <v>4</v>
      </c>
      <c r="B780" s="428" t="s">
        <v>465</v>
      </c>
      <c r="C780" s="428" t="s">
        <v>403</v>
      </c>
      <c r="D780" s="416">
        <v>0</v>
      </c>
      <c r="E780" s="452">
        <v>5500</v>
      </c>
      <c r="F780" s="455">
        <f t="shared" si="99"/>
        <v>0</v>
      </c>
      <c r="G780" s="427">
        <f t="shared" si="100"/>
        <v>0</v>
      </c>
    </row>
    <row r="781" spans="1:7" ht="12.75" customHeight="1">
      <c r="A781" s="434">
        <v>4</v>
      </c>
      <c r="B781" s="428" t="s">
        <v>509</v>
      </c>
      <c r="C781" s="428" t="s">
        <v>403</v>
      </c>
      <c r="D781" s="416">
        <v>0</v>
      </c>
      <c r="E781" s="452">
        <v>4400</v>
      </c>
      <c r="F781" s="455">
        <f t="shared" si="99"/>
        <v>0</v>
      </c>
      <c r="G781" s="427">
        <f t="shared" si="100"/>
        <v>0</v>
      </c>
    </row>
    <row r="782" spans="1:7" ht="12.75" customHeight="1">
      <c r="A782" s="434">
        <v>4</v>
      </c>
      <c r="B782" s="428" t="s">
        <v>510</v>
      </c>
      <c r="C782" s="428" t="s">
        <v>403</v>
      </c>
      <c r="D782" s="416">
        <v>0</v>
      </c>
      <c r="E782" s="452">
        <v>4000</v>
      </c>
      <c r="F782" s="455">
        <f t="shared" si="99"/>
        <v>0</v>
      </c>
      <c r="G782" s="427">
        <f t="shared" si="100"/>
        <v>0</v>
      </c>
    </row>
    <row r="783" spans="1:7" ht="12.75" customHeight="1">
      <c r="A783" s="434">
        <v>4</v>
      </c>
      <c r="B783" s="428" t="s">
        <v>511</v>
      </c>
      <c r="C783" s="428" t="s">
        <v>403</v>
      </c>
      <c r="D783" s="416">
        <v>0</v>
      </c>
      <c r="E783" s="452">
        <v>4000</v>
      </c>
      <c r="F783" s="455">
        <f t="shared" si="99"/>
        <v>0</v>
      </c>
      <c r="G783" s="427">
        <f t="shared" si="100"/>
        <v>0</v>
      </c>
    </row>
    <row r="784" spans="1:7" ht="12.75" customHeight="1">
      <c r="A784" s="434">
        <v>4</v>
      </c>
      <c r="B784" s="428" t="s">
        <v>512</v>
      </c>
      <c r="C784" s="428" t="s">
        <v>403</v>
      </c>
      <c r="D784" s="416">
        <v>1</v>
      </c>
      <c r="E784" s="452">
        <v>4000</v>
      </c>
      <c r="F784" s="455">
        <f t="shared" si="99"/>
        <v>4000</v>
      </c>
      <c r="G784" s="427">
        <f t="shared" si="100"/>
        <v>3149.6062992125985</v>
      </c>
    </row>
    <row r="785" spans="1:7" ht="12.75" customHeight="1">
      <c r="A785" s="434">
        <v>4</v>
      </c>
      <c r="B785" s="428" t="s">
        <v>513</v>
      </c>
      <c r="C785" s="428" t="s">
        <v>403</v>
      </c>
      <c r="D785" s="416">
        <v>0</v>
      </c>
      <c r="E785" s="452">
        <v>4400</v>
      </c>
      <c r="F785" s="455">
        <f t="shared" si="99"/>
        <v>0</v>
      </c>
      <c r="G785" s="427">
        <f t="shared" si="100"/>
        <v>0</v>
      </c>
    </row>
    <row r="786" spans="1:7" ht="12.75" customHeight="1">
      <c r="A786" s="434">
        <v>4</v>
      </c>
      <c r="B786" s="428" t="s">
        <v>515</v>
      </c>
      <c r="C786" s="428" t="s">
        <v>403</v>
      </c>
      <c r="D786" s="416">
        <v>0</v>
      </c>
      <c r="E786" s="452">
        <v>4900</v>
      </c>
      <c r="F786" s="455">
        <f t="shared" si="99"/>
        <v>0</v>
      </c>
      <c r="G786" s="427">
        <f t="shared" si="100"/>
        <v>0</v>
      </c>
    </row>
    <row r="787" spans="1:7" ht="12.75" customHeight="1">
      <c r="A787" s="434">
        <v>4</v>
      </c>
      <c r="B787" s="428" t="s">
        <v>514</v>
      </c>
      <c r="C787" s="428" t="s">
        <v>403</v>
      </c>
      <c r="D787" s="416">
        <v>0</v>
      </c>
      <c r="E787" s="452">
        <v>4400</v>
      </c>
      <c r="F787" s="455">
        <f t="shared" si="99"/>
        <v>0</v>
      </c>
      <c r="G787" s="427">
        <f t="shared" si="100"/>
        <v>0</v>
      </c>
    </row>
    <row r="788" spans="1:7" ht="12.75" customHeight="1">
      <c r="A788" s="434">
        <v>4</v>
      </c>
      <c r="B788" s="428" t="s">
        <v>464</v>
      </c>
      <c r="C788" s="428" t="s">
        <v>403</v>
      </c>
      <c r="D788" s="416">
        <v>0</v>
      </c>
      <c r="E788" s="452">
        <v>4900</v>
      </c>
      <c r="F788" s="455">
        <f t="shared" si="99"/>
        <v>0</v>
      </c>
      <c r="G788" s="427">
        <f t="shared" si="100"/>
        <v>0</v>
      </c>
    </row>
    <row r="789" spans="1:7" ht="12.75" customHeight="1">
      <c r="A789" s="434">
        <v>4</v>
      </c>
      <c r="B789" s="428" t="s">
        <v>463</v>
      </c>
      <c r="C789" s="428" t="s">
        <v>403</v>
      </c>
      <c r="D789" s="416">
        <v>0</v>
      </c>
      <c r="E789" s="452">
        <v>5500</v>
      </c>
      <c r="F789" s="455">
        <f t="shared" si="99"/>
        <v>0</v>
      </c>
      <c r="G789" s="427">
        <f t="shared" si="100"/>
        <v>0</v>
      </c>
    </row>
    <row r="790" spans="1:7" ht="12.75" customHeight="1">
      <c r="A790" s="434">
        <v>4</v>
      </c>
      <c r="B790" s="428" t="s">
        <v>462</v>
      </c>
      <c r="C790" s="428" t="s">
        <v>403</v>
      </c>
      <c r="D790" s="416">
        <v>2</v>
      </c>
      <c r="E790" s="452">
        <v>6900</v>
      </c>
      <c r="F790" s="455">
        <f t="shared" si="99"/>
        <v>13800</v>
      </c>
      <c r="G790" s="427">
        <f t="shared" si="100"/>
        <v>10866.141732283464</v>
      </c>
    </row>
    <row r="791" spans="1:7" ht="12.75" customHeight="1">
      <c r="A791" s="434">
        <v>4</v>
      </c>
      <c r="B791" s="428" t="s">
        <v>516</v>
      </c>
      <c r="C791" s="428" t="s">
        <v>403</v>
      </c>
      <c r="D791" s="416">
        <v>3</v>
      </c>
      <c r="E791" s="452">
        <v>3200</v>
      </c>
      <c r="F791" s="455">
        <f t="shared" si="99"/>
        <v>9600</v>
      </c>
      <c r="G791" s="427">
        <f t="shared" si="100"/>
        <v>7559.055118110236</v>
      </c>
    </row>
    <row r="792" spans="1:7" ht="12.75" customHeight="1">
      <c r="A792" s="434">
        <v>4</v>
      </c>
      <c r="B792" s="428" t="s">
        <v>517</v>
      </c>
      <c r="C792" s="428" t="s">
        <v>403</v>
      </c>
      <c r="D792" s="416">
        <v>0</v>
      </c>
      <c r="E792" s="452">
        <v>1400</v>
      </c>
      <c r="F792" s="455">
        <f t="shared" si="99"/>
        <v>0</v>
      </c>
      <c r="G792" s="427">
        <f t="shared" si="100"/>
        <v>0</v>
      </c>
    </row>
    <row r="793" spans="1:7" ht="12.75" customHeight="1">
      <c r="A793" s="434">
        <v>4</v>
      </c>
      <c r="B793" s="428" t="s">
        <v>518</v>
      </c>
      <c r="C793" s="428" t="s">
        <v>403</v>
      </c>
      <c r="D793" s="416">
        <v>0</v>
      </c>
      <c r="E793" s="452">
        <v>2700</v>
      </c>
      <c r="F793" s="455">
        <f t="shared" si="99"/>
        <v>0</v>
      </c>
      <c r="G793" s="427">
        <f t="shared" si="100"/>
        <v>0</v>
      </c>
    </row>
    <row r="794" spans="1:7" ht="12.75" customHeight="1">
      <c r="A794" s="434">
        <v>4</v>
      </c>
      <c r="B794" s="428" t="s">
        <v>519</v>
      </c>
      <c r="C794" s="428" t="s">
        <v>403</v>
      </c>
      <c r="D794" s="416">
        <v>0</v>
      </c>
      <c r="E794" s="452">
        <v>2300</v>
      </c>
      <c r="F794" s="455">
        <f t="shared" si="99"/>
        <v>0</v>
      </c>
      <c r="G794" s="427">
        <f t="shared" si="100"/>
        <v>0</v>
      </c>
    </row>
    <row r="795" spans="1:7" ht="12.75" customHeight="1">
      <c r="A795" s="434">
        <v>4</v>
      </c>
      <c r="B795" s="428" t="s">
        <v>520</v>
      </c>
      <c r="C795" s="428" t="s">
        <v>403</v>
      </c>
      <c r="D795" s="416">
        <v>0</v>
      </c>
      <c r="E795" s="452">
        <v>3200</v>
      </c>
      <c r="F795" s="455">
        <f t="shared" si="99"/>
        <v>0</v>
      </c>
      <c r="G795" s="427">
        <f t="shared" si="100"/>
        <v>0</v>
      </c>
    </row>
    <row r="796" spans="1:7" ht="12.75" customHeight="1">
      <c r="A796" s="434">
        <v>4</v>
      </c>
      <c r="B796" s="428" t="s">
        <v>521</v>
      </c>
      <c r="C796" s="428" t="s">
        <v>403</v>
      </c>
      <c r="D796" s="416">
        <v>1</v>
      </c>
      <c r="E796" s="452">
        <v>3200</v>
      </c>
      <c r="F796" s="455">
        <f t="shared" si="99"/>
        <v>3200</v>
      </c>
      <c r="G796" s="427">
        <f t="shared" si="100"/>
        <v>2519.685039370079</v>
      </c>
    </row>
    <row r="797" spans="1:7" ht="12.75" customHeight="1">
      <c r="A797" s="434">
        <v>4</v>
      </c>
      <c r="B797" s="428" t="s">
        <v>461</v>
      </c>
      <c r="C797" s="428" t="s">
        <v>403</v>
      </c>
      <c r="D797" s="416">
        <v>0</v>
      </c>
      <c r="E797" s="452">
        <v>7900</v>
      </c>
      <c r="F797" s="455">
        <f t="shared" si="99"/>
        <v>0</v>
      </c>
      <c r="G797" s="427">
        <f t="shared" si="100"/>
        <v>0</v>
      </c>
    </row>
    <row r="798" spans="1:7" ht="12.75" customHeight="1">
      <c r="A798" s="434">
        <v>4</v>
      </c>
      <c r="B798" s="428" t="s">
        <v>460</v>
      </c>
      <c r="C798" s="428" t="s">
        <v>403</v>
      </c>
      <c r="D798" s="416">
        <v>0</v>
      </c>
      <c r="E798" s="452">
        <v>4500</v>
      </c>
      <c r="F798" s="455">
        <f t="shared" si="99"/>
        <v>0</v>
      </c>
      <c r="G798" s="427">
        <f t="shared" si="100"/>
        <v>0</v>
      </c>
    </row>
    <row r="799" spans="1:7" ht="12.75" customHeight="1">
      <c r="A799" s="434">
        <v>4</v>
      </c>
      <c r="B799" s="428" t="s">
        <v>459</v>
      </c>
      <c r="C799" s="428" t="s">
        <v>403</v>
      </c>
      <c r="D799" s="416">
        <v>0</v>
      </c>
      <c r="E799" s="452">
        <v>5500</v>
      </c>
      <c r="F799" s="455">
        <f t="shared" si="99"/>
        <v>0</v>
      </c>
      <c r="G799" s="427">
        <f t="shared" si="100"/>
        <v>0</v>
      </c>
    </row>
    <row r="800" spans="1:7" ht="12.75" customHeight="1">
      <c r="A800" s="434">
        <v>4</v>
      </c>
      <c r="B800" s="428" t="s">
        <v>480</v>
      </c>
      <c r="C800" s="428" t="s">
        <v>403</v>
      </c>
      <c r="D800" s="416">
        <v>0</v>
      </c>
      <c r="E800" s="452">
        <v>2600</v>
      </c>
      <c r="F800" s="455">
        <f t="shared" si="99"/>
        <v>0</v>
      </c>
      <c r="G800" s="427">
        <f t="shared" si="100"/>
        <v>0</v>
      </c>
    </row>
    <row r="801" spans="1:7" ht="12.75" customHeight="1">
      <c r="A801" s="434">
        <v>4</v>
      </c>
      <c r="B801" s="428" t="s">
        <v>458</v>
      </c>
      <c r="C801" s="428" t="s">
        <v>403</v>
      </c>
      <c r="D801" s="416">
        <v>0</v>
      </c>
      <c r="E801" s="452">
        <v>8900</v>
      </c>
      <c r="F801" s="455">
        <f t="shared" si="99"/>
        <v>0</v>
      </c>
      <c r="G801" s="427">
        <f t="shared" si="100"/>
        <v>0</v>
      </c>
    </row>
    <row r="802" spans="1:7" ht="12.75" customHeight="1">
      <c r="A802" s="434">
        <v>4</v>
      </c>
      <c r="B802" s="428" t="s">
        <v>457</v>
      </c>
      <c r="C802" s="428" t="s">
        <v>403</v>
      </c>
      <c r="D802" s="416">
        <v>0</v>
      </c>
      <c r="E802" s="452">
        <v>9900</v>
      </c>
      <c r="F802" s="455">
        <f t="shared" si="99"/>
        <v>0</v>
      </c>
      <c r="G802" s="427">
        <f t="shared" si="100"/>
        <v>0</v>
      </c>
    </row>
    <row r="803" spans="1:7" ht="12.75" customHeight="1">
      <c r="A803" s="434">
        <v>4</v>
      </c>
      <c r="B803" s="428" t="s">
        <v>456</v>
      </c>
      <c r="C803" s="428" t="s">
        <v>403</v>
      </c>
      <c r="D803" s="416">
        <v>0</v>
      </c>
      <c r="E803" s="452">
        <v>9900</v>
      </c>
      <c r="F803" s="455">
        <f t="shared" si="99"/>
        <v>0</v>
      </c>
      <c r="G803" s="427">
        <f t="shared" si="100"/>
        <v>0</v>
      </c>
    </row>
    <row r="804" spans="1:7" ht="12.75" customHeight="1">
      <c r="A804" s="434">
        <v>4</v>
      </c>
      <c r="B804" s="428" t="s">
        <v>455</v>
      </c>
      <c r="C804" s="428" t="s">
        <v>403</v>
      </c>
      <c r="D804" s="416">
        <v>1</v>
      </c>
      <c r="E804" s="452">
        <v>4500</v>
      </c>
      <c r="F804" s="455">
        <f t="shared" si="99"/>
        <v>4500</v>
      </c>
      <c r="G804" s="427">
        <f t="shared" si="100"/>
        <v>3543.3070866141734</v>
      </c>
    </row>
    <row r="805" spans="1:7" ht="12.75" customHeight="1">
      <c r="A805" s="434">
        <v>4</v>
      </c>
      <c r="B805" s="428" t="s">
        <v>454</v>
      </c>
      <c r="C805" s="428" t="s">
        <v>403</v>
      </c>
      <c r="D805" s="416">
        <v>0</v>
      </c>
      <c r="E805" s="452">
        <v>8900</v>
      </c>
      <c r="F805" s="455">
        <f t="shared" si="99"/>
        <v>0</v>
      </c>
      <c r="G805" s="427">
        <f t="shared" si="100"/>
        <v>0</v>
      </c>
    </row>
    <row r="806" spans="1:7" ht="12.75" customHeight="1">
      <c r="A806" s="434">
        <v>4</v>
      </c>
      <c r="B806" s="428" t="s">
        <v>453</v>
      </c>
      <c r="C806" s="428" t="s">
        <v>403</v>
      </c>
      <c r="D806" s="416">
        <v>0</v>
      </c>
      <c r="E806" s="452">
        <v>7900</v>
      </c>
      <c r="F806" s="455">
        <f t="shared" si="99"/>
        <v>0</v>
      </c>
      <c r="G806" s="427">
        <f t="shared" si="100"/>
        <v>0</v>
      </c>
    </row>
    <row r="807" spans="1:7" ht="12.75" customHeight="1">
      <c r="A807" s="434">
        <v>4</v>
      </c>
      <c r="B807" s="428" t="s">
        <v>556</v>
      </c>
      <c r="C807" s="428" t="s">
        <v>475</v>
      </c>
      <c r="D807" s="416">
        <v>0</v>
      </c>
      <c r="E807" s="452">
        <v>5800</v>
      </c>
      <c r="F807" s="455">
        <f t="shared" si="99"/>
        <v>0</v>
      </c>
      <c r="G807" s="427">
        <f t="shared" si="100"/>
        <v>0</v>
      </c>
    </row>
    <row r="808" spans="1:7" ht="12.75" customHeight="1">
      <c r="A808" s="434">
        <v>4</v>
      </c>
      <c r="B808" s="428" t="s">
        <v>557</v>
      </c>
      <c r="C808" s="428" t="s">
        <v>475</v>
      </c>
      <c r="D808" s="416">
        <v>0</v>
      </c>
      <c r="E808" s="452">
        <v>11490</v>
      </c>
      <c r="F808" s="455">
        <f t="shared" si="99"/>
        <v>0</v>
      </c>
      <c r="G808" s="427">
        <f t="shared" si="100"/>
        <v>0</v>
      </c>
    </row>
    <row r="809" spans="1:7" ht="12.75" customHeight="1">
      <c r="A809" s="434">
        <v>4</v>
      </c>
      <c r="B809" s="428" t="s">
        <v>558</v>
      </c>
      <c r="C809" s="428" t="s">
        <v>475</v>
      </c>
      <c r="D809" s="416">
        <v>0</v>
      </c>
      <c r="E809" s="452">
        <v>14490</v>
      </c>
      <c r="F809" s="455">
        <f t="shared" si="99"/>
        <v>0</v>
      </c>
      <c r="G809" s="427">
        <f t="shared" si="100"/>
        <v>0</v>
      </c>
    </row>
    <row r="810" spans="1:7" ht="12.75" customHeight="1">
      <c r="A810" s="434">
        <v>4</v>
      </c>
      <c r="B810" s="428" t="s">
        <v>559</v>
      </c>
      <c r="C810" s="428" t="s">
        <v>475</v>
      </c>
      <c r="D810" s="416">
        <v>0</v>
      </c>
      <c r="E810" s="452">
        <v>10990</v>
      </c>
      <c r="F810" s="455">
        <f t="shared" si="99"/>
        <v>0</v>
      </c>
      <c r="G810" s="427">
        <f t="shared" si="100"/>
        <v>0</v>
      </c>
    </row>
    <row r="811" spans="1:7" ht="12.75" customHeight="1">
      <c r="A811" s="434">
        <v>4</v>
      </c>
      <c r="B811" s="428" t="s">
        <v>560</v>
      </c>
      <c r="C811" s="428" t="s">
        <v>475</v>
      </c>
      <c r="D811" s="416">
        <v>0</v>
      </c>
      <c r="E811" s="452">
        <v>13490</v>
      </c>
      <c r="F811" s="455">
        <f t="shared" si="99"/>
        <v>0</v>
      </c>
      <c r="G811" s="427">
        <f t="shared" si="100"/>
        <v>0</v>
      </c>
    </row>
    <row r="812" spans="1:7" ht="12.75" customHeight="1">
      <c r="A812" s="434">
        <v>4</v>
      </c>
      <c r="B812" s="428" t="s">
        <v>561</v>
      </c>
      <c r="C812" s="428" t="s">
        <v>475</v>
      </c>
      <c r="D812" s="416">
        <v>0</v>
      </c>
      <c r="E812" s="452">
        <v>23490</v>
      </c>
      <c r="F812" s="455">
        <f t="shared" si="99"/>
        <v>0</v>
      </c>
      <c r="G812" s="427">
        <f t="shared" si="100"/>
        <v>0</v>
      </c>
    </row>
    <row r="813" spans="1:7" ht="12.75" customHeight="1">
      <c r="A813" s="434">
        <v>4</v>
      </c>
      <c r="B813" s="428" t="s">
        <v>562</v>
      </c>
      <c r="C813" s="428" t="s">
        <v>475</v>
      </c>
      <c r="D813" s="416">
        <v>0</v>
      </c>
      <c r="E813" s="452">
        <v>32490</v>
      </c>
      <c r="F813" s="455">
        <f t="shared" si="99"/>
        <v>0</v>
      </c>
      <c r="G813" s="427">
        <f t="shared" si="100"/>
        <v>0</v>
      </c>
    </row>
    <row r="814" spans="1:7" ht="12.75" customHeight="1">
      <c r="A814" s="434">
        <v>4</v>
      </c>
      <c r="B814" s="428" t="s">
        <v>563</v>
      </c>
      <c r="C814" s="428" t="s">
        <v>475</v>
      </c>
      <c r="D814" s="416">
        <v>0</v>
      </c>
      <c r="E814" s="452">
        <v>9490</v>
      </c>
      <c r="F814" s="455">
        <f t="shared" si="99"/>
        <v>0</v>
      </c>
      <c r="G814" s="427">
        <f t="shared" si="100"/>
        <v>0</v>
      </c>
    </row>
    <row r="815" spans="1:7" ht="12.75" customHeight="1">
      <c r="A815" s="434"/>
      <c r="B815" s="428"/>
      <c r="C815" s="428"/>
      <c r="D815" s="438"/>
      <c r="E815" s="427"/>
      <c r="F815" s="456"/>
      <c r="G815" s="439"/>
    </row>
    <row r="816" spans="1:7" ht="12.75" customHeight="1">
      <c r="A816" s="489"/>
      <c r="B816" s="489" t="s">
        <v>441</v>
      </c>
      <c r="C816" s="489"/>
      <c r="D816" s="489"/>
      <c r="E816" s="490"/>
      <c r="F816" s="491"/>
      <c r="G816" s="490">
        <f>SUM(G818:G823)</f>
        <v>414015.74803149607</v>
      </c>
    </row>
    <row r="817" spans="1:7" ht="12.75" customHeight="1">
      <c r="A817" s="439"/>
      <c r="B817" s="440"/>
      <c r="C817" s="440"/>
      <c r="D817" s="440"/>
      <c r="E817" s="492"/>
      <c r="F817" s="496"/>
      <c r="G817" s="497"/>
    </row>
    <row r="818" spans="1:7" ht="12.75" customHeight="1">
      <c r="A818" s="434">
        <v>4</v>
      </c>
      <c r="B818" s="428" t="s">
        <v>429</v>
      </c>
      <c r="C818" s="428" t="s">
        <v>403</v>
      </c>
      <c r="D818" s="416">
        <v>1749</v>
      </c>
      <c r="E818" s="417">
        <v>250</v>
      </c>
      <c r="F818" s="455">
        <f aca="true" t="shared" si="101" ref="F818:F823">D818*E818</f>
        <v>437250</v>
      </c>
      <c r="G818" s="427">
        <f aca="true" t="shared" si="102" ref="G818:G823">F818/1.27</f>
        <v>344291.3385826772</v>
      </c>
    </row>
    <row r="819" spans="1:7" ht="12.75" customHeight="1">
      <c r="A819" s="434">
        <v>4</v>
      </c>
      <c r="B819" s="428" t="s">
        <v>429</v>
      </c>
      <c r="C819" s="428" t="s">
        <v>404</v>
      </c>
      <c r="D819" s="416">
        <v>223</v>
      </c>
      <c r="E819" s="417">
        <v>250</v>
      </c>
      <c r="F819" s="455">
        <f t="shared" si="101"/>
        <v>55750</v>
      </c>
      <c r="G819" s="427">
        <f t="shared" si="102"/>
        <v>43897.63779527559</v>
      </c>
    </row>
    <row r="820" spans="1:7" ht="12.75" customHeight="1">
      <c r="A820" s="434">
        <v>4</v>
      </c>
      <c r="B820" s="428" t="s">
        <v>430</v>
      </c>
      <c r="C820" s="428" t="s">
        <v>403</v>
      </c>
      <c r="D820" s="416">
        <v>28</v>
      </c>
      <c r="E820" s="417">
        <v>400</v>
      </c>
      <c r="F820" s="455">
        <f t="shared" si="101"/>
        <v>11200</v>
      </c>
      <c r="G820" s="427">
        <f t="shared" si="102"/>
        <v>8818.897637795275</v>
      </c>
    </row>
    <row r="821" spans="1:7" ht="12.75" customHeight="1">
      <c r="A821" s="434">
        <v>4</v>
      </c>
      <c r="B821" s="428" t="s">
        <v>522</v>
      </c>
      <c r="C821" s="428" t="s">
        <v>403</v>
      </c>
      <c r="D821" s="416">
        <v>0</v>
      </c>
      <c r="E821" s="417">
        <v>300</v>
      </c>
      <c r="F821" s="455">
        <f t="shared" si="101"/>
        <v>0</v>
      </c>
      <c r="G821" s="427">
        <f t="shared" si="102"/>
        <v>0</v>
      </c>
    </row>
    <row r="822" spans="1:7" ht="12.75" customHeight="1">
      <c r="A822" s="434">
        <v>4</v>
      </c>
      <c r="B822" s="428" t="s">
        <v>523</v>
      </c>
      <c r="C822" s="428" t="s">
        <v>403</v>
      </c>
      <c r="D822" s="416">
        <v>0</v>
      </c>
      <c r="E822" s="417">
        <v>600</v>
      </c>
      <c r="F822" s="455">
        <f t="shared" si="101"/>
        <v>0</v>
      </c>
      <c r="G822" s="427">
        <f t="shared" si="102"/>
        <v>0</v>
      </c>
    </row>
    <row r="823" spans="1:7" ht="12.75" customHeight="1">
      <c r="A823" s="434">
        <v>4</v>
      </c>
      <c r="B823" s="428" t="s">
        <v>524</v>
      </c>
      <c r="C823" s="428" t="s">
        <v>403</v>
      </c>
      <c r="D823" s="416">
        <v>9</v>
      </c>
      <c r="E823" s="417">
        <v>2400</v>
      </c>
      <c r="F823" s="455">
        <f t="shared" si="101"/>
        <v>21600</v>
      </c>
      <c r="G823" s="427">
        <f t="shared" si="102"/>
        <v>17007.87401574803</v>
      </c>
    </row>
    <row r="824" spans="1:7" ht="12.75" customHeight="1">
      <c r="A824" s="434"/>
      <c r="B824" s="439"/>
      <c r="C824" s="439"/>
      <c r="D824" s="416"/>
      <c r="E824" s="417"/>
      <c r="F824" s="455"/>
      <c r="G824" s="427"/>
    </row>
    <row r="825" spans="1:7" ht="12.75" customHeight="1">
      <c r="A825" s="489"/>
      <c r="B825" s="489" t="s">
        <v>481</v>
      </c>
      <c r="C825" s="489"/>
      <c r="D825" s="489"/>
      <c r="E825" s="490"/>
      <c r="F825" s="490">
        <f>SUM(F827:F850)</f>
        <v>376550</v>
      </c>
      <c r="G825" s="490">
        <f>SUM(G827:G850)</f>
        <v>296496.062992126</v>
      </c>
    </row>
    <row r="826" spans="1:7" ht="12.75" customHeight="1">
      <c r="A826" s="439"/>
      <c r="B826" s="443"/>
      <c r="C826" s="443"/>
      <c r="D826" s="440"/>
      <c r="E826" s="492"/>
      <c r="F826" s="496"/>
      <c r="G826" s="497"/>
    </row>
    <row r="827" spans="1:7" ht="12.75" customHeight="1">
      <c r="A827" s="434">
        <v>4</v>
      </c>
      <c r="B827" s="428" t="s">
        <v>431</v>
      </c>
      <c r="C827" s="419"/>
      <c r="D827" s="416">
        <v>19</v>
      </c>
      <c r="E827" s="417">
        <v>750</v>
      </c>
      <c r="F827" s="455">
        <f aca="true" t="shared" si="103" ref="F827:F850">(E827+C827)*D827</f>
        <v>14250</v>
      </c>
      <c r="G827" s="427">
        <f aca="true" t="shared" si="104" ref="G827:G850">F827/1.27</f>
        <v>11220.47244094488</v>
      </c>
    </row>
    <row r="828" spans="1:7" ht="12.75" customHeight="1">
      <c r="A828" s="434">
        <v>4</v>
      </c>
      <c r="B828" s="428" t="s">
        <v>527</v>
      </c>
      <c r="C828" s="417"/>
      <c r="D828" s="416">
        <v>90</v>
      </c>
      <c r="E828" s="417">
        <v>600</v>
      </c>
      <c r="F828" s="455">
        <f t="shared" si="103"/>
        <v>54000</v>
      </c>
      <c r="G828" s="427">
        <f t="shared" si="104"/>
        <v>42519.68503937008</v>
      </c>
    </row>
    <row r="829" spans="1:7" ht="12.75" customHeight="1">
      <c r="A829" s="434">
        <v>4</v>
      </c>
      <c r="B829" s="428" t="s">
        <v>527</v>
      </c>
      <c r="C829" s="417"/>
      <c r="D829" s="416">
        <v>6</v>
      </c>
      <c r="E829" s="417">
        <v>400</v>
      </c>
      <c r="F829" s="455">
        <f t="shared" si="103"/>
        <v>2400</v>
      </c>
      <c r="G829" s="427">
        <f t="shared" si="104"/>
        <v>1889.763779527559</v>
      </c>
    </row>
    <row r="830" spans="1:7" ht="12.75" customHeight="1">
      <c r="A830" s="434">
        <v>4</v>
      </c>
      <c r="B830" s="428" t="s">
        <v>525</v>
      </c>
      <c r="C830" s="417"/>
      <c r="D830" s="416">
        <v>165</v>
      </c>
      <c r="E830" s="417">
        <v>300</v>
      </c>
      <c r="F830" s="455">
        <f t="shared" si="103"/>
        <v>49500</v>
      </c>
      <c r="G830" s="427">
        <f t="shared" si="104"/>
        <v>38976.3779527559</v>
      </c>
    </row>
    <row r="831" spans="1:7" ht="12.75" customHeight="1">
      <c r="A831" s="434">
        <v>4</v>
      </c>
      <c r="B831" s="428" t="s">
        <v>526</v>
      </c>
      <c r="C831" s="417"/>
      <c r="D831" s="416">
        <v>0</v>
      </c>
      <c r="E831" s="417">
        <v>900</v>
      </c>
      <c r="F831" s="455">
        <f t="shared" si="103"/>
        <v>0</v>
      </c>
      <c r="G831" s="427">
        <f t="shared" si="104"/>
        <v>0</v>
      </c>
    </row>
    <row r="832" spans="1:7" ht="12.75" customHeight="1">
      <c r="A832" s="434">
        <v>4</v>
      </c>
      <c r="B832" s="428" t="s">
        <v>528</v>
      </c>
      <c r="C832" s="417"/>
      <c r="D832" s="416">
        <v>0</v>
      </c>
      <c r="E832" s="417">
        <v>400</v>
      </c>
      <c r="F832" s="455">
        <f t="shared" si="103"/>
        <v>0</v>
      </c>
      <c r="G832" s="427">
        <f t="shared" si="104"/>
        <v>0</v>
      </c>
    </row>
    <row r="833" spans="1:7" ht="12.75" customHeight="1">
      <c r="A833" s="434">
        <v>4</v>
      </c>
      <c r="B833" s="428" t="s">
        <v>529</v>
      </c>
      <c r="C833" s="417"/>
      <c r="D833" s="416">
        <v>0</v>
      </c>
      <c r="E833" s="417">
        <v>200</v>
      </c>
      <c r="F833" s="455">
        <f t="shared" si="103"/>
        <v>0</v>
      </c>
      <c r="G833" s="427">
        <f t="shared" si="104"/>
        <v>0</v>
      </c>
    </row>
    <row r="834" spans="1:7" ht="12.75" customHeight="1">
      <c r="A834" s="434">
        <v>4</v>
      </c>
      <c r="B834" s="428" t="s">
        <v>530</v>
      </c>
      <c r="C834" s="417"/>
      <c r="D834" s="416">
        <v>0</v>
      </c>
      <c r="E834" s="417">
        <v>500</v>
      </c>
      <c r="F834" s="455">
        <f t="shared" si="103"/>
        <v>0</v>
      </c>
      <c r="G834" s="427">
        <f t="shared" si="104"/>
        <v>0</v>
      </c>
    </row>
    <row r="835" spans="1:7" ht="12.75" customHeight="1">
      <c r="A835" s="434">
        <v>4</v>
      </c>
      <c r="B835" s="428" t="s">
        <v>531</v>
      </c>
      <c r="C835" s="417"/>
      <c r="D835" s="416">
        <v>85</v>
      </c>
      <c r="E835" s="417">
        <v>400</v>
      </c>
      <c r="F835" s="455">
        <f t="shared" si="103"/>
        <v>34000</v>
      </c>
      <c r="G835" s="427">
        <f t="shared" si="104"/>
        <v>26771.653543307086</v>
      </c>
    </row>
    <row r="836" spans="1:7" ht="12.75" customHeight="1">
      <c r="A836" s="434">
        <v>4</v>
      </c>
      <c r="B836" s="428" t="s">
        <v>532</v>
      </c>
      <c r="C836" s="417"/>
      <c r="D836" s="416">
        <v>0</v>
      </c>
      <c r="E836" s="417">
        <v>300</v>
      </c>
      <c r="F836" s="455">
        <f t="shared" si="103"/>
        <v>0</v>
      </c>
      <c r="G836" s="427">
        <f t="shared" si="104"/>
        <v>0</v>
      </c>
    </row>
    <row r="837" spans="1:7" ht="12.75" customHeight="1">
      <c r="A837" s="434">
        <v>4</v>
      </c>
      <c r="B837" s="428" t="s">
        <v>533</v>
      </c>
      <c r="C837" s="417"/>
      <c r="D837" s="416">
        <v>0</v>
      </c>
      <c r="E837" s="417">
        <v>500</v>
      </c>
      <c r="F837" s="455">
        <f t="shared" si="103"/>
        <v>0</v>
      </c>
      <c r="G837" s="427">
        <f t="shared" si="104"/>
        <v>0</v>
      </c>
    </row>
    <row r="838" spans="1:7" ht="12.75" customHeight="1">
      <c r="A838" s="434">
        <v>4</v>
      </c>
      <c r="B838" s="428" t="s">
        <v>534</v>
      </c>
      <c r="C838" s="417"/>
      <c r="D838" s="416">
        <v>0</v>
      </c>
      <c r="E838" s="417">
        <v>400</v>
      </c>
      <c r="F838" s="455">
        <f t="shared" si="103"/>
        <v>0</v>
      </c>
      <c r="G838" s="427">
        <f t="shared" si="104"/>
        <v>0</v>
      </c>
    </row>
    <row r="839" spans="1:7" ht="12.75" customHeight="1">
      <c r="A839" s="434">
        <v>4</v>
      </c>
      <c r="B839" s="428" t="s">
        <v>535</v>
      </c>
      <c r="C839" s="417"/>
      <c r="D839" s="416">
        <v>0</v>
      </c>
      <c r="E839" s="417">
        <v>250</v>
      </c>
      <c r="F839" s="455">
        <f t="shared" si="103"/>
        <v>0</v>
      </c>
      <c r="G839" s="427">
        <f t="shared" si="104"/>
        <v>0</v>
      </c>
    </row>
    <row r="840" spans="1:7" ht="12.75" customHeight="1">
      <c r="A840" s="434">
        <v>4</v>
      </c>
      <c r="B840" s="428" t="s">
        <v>536</v>
      </c>
      <c r="C840" s="417"/>
      <c r="D840" s="416">
        <v>20</v>
      </c>
      <c r="E840" s="417">
        <v>400</v>
      </c>
      <c r="F840" s="455">
        <f t="shared" si="103"/>
        <v>8000</v>
      </c>
      <c r="G840" s="427">
        <f t="shared" si="104"/>
        <v>6299.212598425197</v>
      </c>
    </row>
    <row r="841" spans="1:7" ht="12.75" customHeight="1">
      <c r="A841" s="434">
        <v>4</v>
      </c>
      <c r="B841" s="428" t="s">
        <v>566</v>
      </c>
      <c r="C841" s="417"/>
      <c r="D841" s="416">
        <v>0</v>
      </c>
      <c r="E841" s="417">
        <v>300</v>
      </c>
      <c r="F841" s="455">
        <f t="shared" si="103"/>
        <v>0</v>
      </c>
      <c r="G841" s="427">
        <f t="shared" si="104"/>
        <v>0</v>
      </c>
    </row>
    <row r="842" spans="1:7" ht="12.75" customHeight="1">
      <c r="A842" s="434">
        <v>4</v>
      </c>
      <c r="B842" s="428" t="s">
        <v>538</v>
      </c>
      <c r="C842" s="417"/>
      <c r="D842" s="416">
        <v>0</v>
      </c>
      <c r="E842" s="417">
        <v>400</v>
      </c>
      <c r="F842" s="455">
        <f t="shared" si="103"/>
        <v>0</v>
      </c>
      <c r="G842" s="427">
        <f t="shared" si="104"/>
        <v>0</v>
      </c>
    </row>
    <row r="843" spans="1:7" ht="12.75" customHeight="1">
      <c r="A843" s="434">
        <v>4</v>
      </c>
      <c r="B843" s="428" t="s">
        <v>539</v>
      </c>
      <c r="C843" s="417"/>
      <c r="D843" s="416">
        <v>216</v>
      </c>
      <c r="E843" s="417">
        <v>500</v>
      </c>
      <c r="F843" s="455">
        <f t="shared" si="103"/>
        <v>108000</v>
      </c>
      <c r="G843" s="427">
        <f t="shared" si="104"/>
        <v>85039.37007874016</v>
      </c>
    </row>
    <row r="844" spans="1:7" ht="12.75" customHeight="1">
      <c r="A844" s="434">
        <v>4</v>
      </c>
      <c r="B844" s="428" t="s">
        <v>540</v>
      </c>
      <c r="C844" s="417"/>
      <c r="D844" s="416">
        <v>0</v>
      </c>
      <c r="E844" s="417">
        <v>800</v>
      </c>
      <c r="F844" s="455">
        <f t="shared" si="103"/>
        <v>0</v>
      </c>
      <c r="G844" s="427">
        <f t="shared" si="104"/>
        <v>0</v>
      </c>
    </row>
    <row r="845" spans="1:7" ht="12.75" customHeight="1">
      <c r="A845" s="434">
        <v>4</v>
      </c>
      <c r="B845" s="428" t="s">
        <v>541</v>
      </c>
      <c r="C845" s="417"/>
      <c r="D845" s="416">
        <v>80</v>
      </c>
      <c r="E845" s="417">
        <v>400</v>
      </c>
      <c r="F845" s="455">
        <f t="shared" si="103"/>
        <v>32000</v>
      </c>
      <c r="G845" s="427">
        <f t="shared" si="104"/>
        <v>25196.850393700788</v>
      </c>
    </row>
    <row r="846" spans="1:7" ht="12.75" customHeight="1">
      <c r="A846" s="434">
        <v>4</v>
      </c>
      <c r="B846" s="428" t="s">
        <v>542</v>
      </c>
      <c r="C846" s="417"/>
      <c r="D846" s="416">
        <v>0</v>
      </c>
      <c r="E846" s="417">
        <v>300</v>
      </c>
      <c r="F846" s="455">
        <f t="shared" si="103"/>
        <v>0</v>
      </c>
      <c r="G846" s="427">
        <f t="shared" si="104"/>
        <v>0</v>
      </c>
    </row>
    <row r="847" spans="1:7" ht="12.75" customHeight="1">
      <c r="A847" s="434">
        <v>4</v>
      </c>
      <c r="B847" s="428" t="s">
        <v>543</v>
      </c>
      <c r="C847" s="417"/>
      <c r="D847" s="416">
        <v>186</v>
      </c>
      <c r="E847" s="417">
        <v>400</v>
      </c>
      <c r="F847" s="455">
        <f t="shared" si="103"/>
        <v>74400</v>
      </c>
      <c r="G847" s="427">
        <f t="shared" si="104"/>
        <v>58582.67716535433</v>
      </c>
    </row>
    <row r="848" spans="1:7" ht="12.75" customHeight="1">
      <c r="A848" s="434">
        <v>4</v>
      </c>
      <c r="B848" s="428" t="s">
        <v>544</v>
      </c>
      <c r="C848" s="417"/>
      <c r="D848" s="416">
        <v>0</v>
      </c>
      <c r="E848" s="417">
        <v>200</v>
      </c>
      <c r="F848" s="455">
        <f t="shared" si="103"/>
        <v>0</v>
      </c>
      <c r="G848" s="427">
        <f t="shared" si="104"/>
        <v>0</v>
      </c>
    </row>
    <row r="849" spans="1:7" ht="12.75" customHeight="1">
      <c r="A849" s="434">
        <v>4</v>
      </c>
      <c r="B849" s="428" t="s">
        <v>545</v>
      </c>
      <c r="C849" s="417"/>
      <c r="D849" s="416">
        <v>0</v>
      </c>
      <c r="E849" s="417">
        <v>500</v>
      </c>
      <c r="F849" s="455">
        <f t="shared" si="103"/>
        <v>0</v>
      </c>
      <c r="G849" s="427">
        <f t="shared" si="104"/>
        <v>0</v>
      </c>
    </row>
    <row r="850" spans="1:7" ht="12.75" customHeight="1">
      <c r="A850" s="434">
        <v>4</v>
      </c>
      <c r="B850" s="428" t="s">
        <v>546</v>
      </c>
      <c r="C850" s="417"/>
      <c r="D850" s="416">
        <v>0</v>
      </c>
      <c r="E850" s="417">
        <v>0</v>
      </c>
      <c r="F850" s="455">
        <f t="shared" si="103"/>
        <v>0</v>
      </c>
      <c r="G850" s="427">
        <f t="shared" si="104"/>
        <v>0</v>
      </c>
    </row>
    <row r="851" spans="1:7" ht="12.75" customHeight="1">
      <c r="A851" s="434"/>
      <c r="B851" s="428"/>
      <c r="C851" s="417"/>
      <c r="D851" s="416"/>
      <c r="E851" s="417"/>
      <c r="F851" s="455"/>
      <c r="G851" s="417"/>
    </row>
    <row r="852" spans="1:7" ht="12.75" customHeight="1">
      <c r="A852" s="489"/>
      <c r="B852" s="489" t="s">
        <v>482</v>
      </c>
      <c r="C852" s="489"/>
      <c r="D852" s="489"/>
      <c r="E852" s="490"/>
      <c r="F852" s="491"/>
      <c r="G852" s="490">
        <f>SUM(G854:G863)</f>
        <v>391428.67716535437</v>
      </c>
    </row>
    <row r="853" spans="1:9" ht="12.75" customHeight="1">
      <c r="A853" s="439"/>
      <c r="B853" s="440"/>
      <c r="C853" s="440"/>
      <c r="D853" s="440"/>
      <c r="E853" s="492"/>
      <c r="F853" s="496"/>
      <c r="G853" s="497"/>
      <c r="I853" s="442"/>
    </row>
    <row r="854" spans="1:9" ht="12.75" customHeight="1">
      <c r="A854" s="434">
        <v>4</v>
      </c>
      <c r="B854" s="428" t="s">
        <v>431</v>
      </c>
      <c r="C854" s="419">
        <v>0</v>
      </c>
      <c r="D854" s="416">
        <v>19</v>
      </c>
      <c r="E854" s="427"/>
      <c r="F854" s="455">
        <f aca="true" t="shared" si="105" ref="F854:F863">(I854+C854)*D854</f>
        <v>0</v>
      </c>
      <c r="G854" s="437">
        <f>(C854+I854)*D854</f>
        <v>0</v>
      </c>
      <c r="I854" s="482"/>
    </row>
    <row r="855" spans="1:9" ht="12.75" customHeight="1">
      <c r="A855" s="434">
        <v>4</v>
      </c>
      <c r="B855" s="428" t="s">
        <v>527</v>
      </c>
      <c r="C855" s="417">
        <v>269</v>
      </c>
      <c r="D855" s="416">
        <v>261</v>
      </c>
      <c r="E855" s="427"/>
      <c r="F855" s="455">
        <f t="shared" si="105"/>
        <v>70209</v>
      </c>
      <c r="G855" s="437">
        <f>F855/1.27</f>
        <v>55282.67716535433</v>
      </c>
      <c r="I855" s="482"/>
    </row>
    <row r="856" spans="1:9" ht="12.75" customHeight="1">
      <c r="A856" s="434">
        <v>4</v>
      </c>
      <c r="B856" s="428" t="s">
        <v>547</v>
      </c>
      <c r="C856" s="417">
        <v>564</v>
      </c>
      <c r="D856" s="416">
        <v>0</v>
      </c>
      <c r="E856" s="427"/>
      <c r="F856" s="455">
        <f t="shared" si="105"/>
        <v>0</v>
      </c>
      <c r="G856" s="437">
        <f>F856/1.27</f>
        <v>0</v>
      </c>
      <c r="I856" s="482"/>
    </row>
    <row r="857" spans="1:9" ht="12.75" customHeight="1">
      <c r="A857" s="434">
        <v>4</v>
      </c>
      <c r="B857" s="428" t="s">
        <v>548</v>
      </c>
      <c r="C857" s="417">
        <v>834</v>
      </c>
      <c r="D857" s="416">
        <v>85</v>
      </c>
      <c r="E857" s="427"/>
      <c r="F857" s="455">
        <f t="shared" si="105"/>
        <v>70890</v>
      </c>
      <c r="G857" s="418">
        <f aca="true" t="shared" si="106" ref="G857:G863">(C857+I857)*D857</f>
        <v>70890</v>
      </c>
      <c r="I857" s="482"/>
    </row>
    <row r="858" spans="1:9" ht="12.75" customHeight="1">
      <c r="A858" s="434">
        <v>4</v>
      </c>
      <c r="B858" s="428" t="s">
        <v>553</v>
      </c>
      <c r="C858" s="417">
        <v>475</v>
      </c>
      <c r="D858" s="416">
        <v>0</v>
      </c>
      <c r="E858" s="427"/>
      <c r="F858" s="455">
        <f t="shared" si="105"/>
        <v>0</v>
      </c>
      <c r="G858" s="418">
        <f t="shared" si="106"/>
        <v>0</v>
      </c>
      <c r="I858" s="482"/>
    </row>
    <row r="859" spans="1:9" ht="12.75" customHeight="1">
      <c r="A859" s="434">
        <v>4</v>
      </c>
      <c r="B859" s="428" t="s">
        <v>549</v>
      </c>
      <c r="C859" s="417">
        <v>773</v>
      </c>
      <c r="D859" s="416">
        <v>20</v>
      </c>
      <c r="E859" s="427"/>
      <c r="F859" s="455">
        <f t="shared" si="105"/>
        <v>15460</v>
      </c>
      <c r="G859" s="418">
        <f t="shared" si="106"/>
        <v>15460</v>
      </c>
      <c r="I859" s="482"/>
    </row>
    <row r="860" spans="1:10" s="432" customFormat="1" ht="12.75" customHeight="1">
      <c r="A860" s="436">
        <v>4</v>
      </c>
      <c r="B860" s="428" t="s">
        <v>550</v>
      </c>
      <c r="C860" s="417">
        <v>508</v>
      </c>
      <c r="D860" s="416">
        <v>216</v>
      </c>
      <c r="E860" s="443"/>
      <c r="F860" s="455">
        <f t="shared" si="105"/>
        <v>109728</v>
      </c>
      <c r="G860" s="418">
        <f t="shared" si="106"/>
        <v>109728</v>
      </c>
      <c r="I860" s="482"/>
      <c r="J860" s="433"/>
    </row>
    <row r="861" spans="1:9" ht="12.75" customHeight="1">
      <c r="A861" s="434">
        <v>4</v>
      </c>
      <c r="B861" s="428" t="s">
        <v>551</v>
      </c>
      <c r="C861" s="417">
        <v>686</v>
      </c>
      <c r="D861" s="416">
        <v>80</v>
      </c>
      <c r="E861" s="427"/>
      <c r="F861" s="455">
        <f t="shared" si="105"/>
        <v>54880</v>
      </c>
      <c r="G861" s="418">
        <f t="shared" si="106"/>
        <v>54880</v>
      </c>
      <c r="I861" s="482"/>
    </row>
    <row r="862" spans="1:9" ht="12.75" customHeight="1">
      <c r="A862" s="434">
        <v>4</v>
      </c>
      <c r="B862" s="428" t="s">
        <v>552</v>
      </c>
      <c r="C862" s="417">
        <v>458</v>
      </c>
      <c r="D862" s="416">
        <v>186</v>
      </c>
      <c r="E862" s="427"/>
      <c r="F862" s="455">
        <f t="shared" si="105"/>
        <v>85188</v>
      </c>
      <c r="G862" s="418">
        <f t="shared" si="106"/>
        <v>85188</v>
      </c>
      <c r="I862" s="482"/>
    </row>
    <row r="863" spans="1:9" ht="12.75" customHeight="1">
      <c r="A863" s="434">
        <v>4</v>
      </c>
      <c r="B863" s="428" t="s">
        <v>546</v>
      </c>
      <c r="C863" s="417">
        <v>744</v>
      </c>
      <c r="D863" s="416">
        <v>0</v>
      </c>
      <c r="E863" s="427"/>
      <c r="F863" s="455">
        <f t="shared" si="105"/>
        <v>0</v>
      </c>
      <c r="G863" s="418">
        <f t="shared" si="106"/>
        <v>0</v>
      </c>
      <c r="I863" s="482"/>
    </row>
    <row r="864" spans="1:7" ht="12.75" customHeight="1">
      <c r="A864" s="434"/>
      <c r="B864" s="439"/>
      <c r="C864" s="439"/>
      <c r="D864" s="438"/>
      <c r="E864" s="427"/>
      <c r="F864" s="456"/>
      <c r="G864" s="437"/>
    </row>
    <row r="865" spans="1:7" ht="12.75" customHeight="1">
      <c r="A865" s="461"/>
      <c r="B865" s="462" t="s">
        <v>486</v>
      </c>
      <c r="C865" s="462"/>
      <c r="D865" s="462"/>
      <c r="E865" s="484"/>
      <c r="F865" s="485"/>
      <c r="G865" s="484">
        <f>G816+G765+G754+G745+G724+G688+G825</f>
        <v>3327590.551181102</v>
      </c>
    </row>
    <row r="866" spans="1:7" ht="12.75" customHeight="1">
      <c r="A866" s="434"/>
      <c r="B866" s="439"/>
      <c r="C866" s="439"/>
      <c r="D866" s="438"/>
      <c r="E866" s="427"/>
      <c r="F866" s="456"/>
      <c r="G866" s="439"/>
    </row>
    <row r="867" spans="1:7" ht="12.75" customHeight="1">
      <c r="A867" s="489"/>
      <c r="B867" s="489" t="s">
        <v>438</v>
      </c>
      <c r="C867" s="489"/>
      <c r="D867" s="489"/>
      <c r="E867" s="490"/>
      <c r="F867" s="491"/>
      <c r="G867" s="490">
        <f>SUM(G869:G902)</f>
        <v>3136094.4881889764</v>
      </c>
    </row>
    <row r="868" spans="1:7" ht="12.75" customHeight="1">
      <c r="A868" s="439"/>
      <c r="B868" s="440"/>
      <c r="C868" s="440"/>
      <c r="D868" s="440"/>
      <c r="E868" s="492"/>
      <c r="F868" s="493"/>
      <c r="G868" s="494"/>
    </row>
    <row r="869" spans="1:7" ht="12.75" customHeight="1">
      <c r="A869" s="434">
        <v>5</v>
      </c>
      <c r="B869" s="428" t="s">
        <v>402</v>
      </c>
      <c r="C869" s="428" t="s">
        <v>403</v>
      </c>
      <c r="D869" s="416">
        <v>422</v>
      </c>
      <c r="E869" s="417">
        <v>2150</v>
      </c>
      <c r="F869" s="455">
        <f>D869*E869</f>
        <v>907300</v>
      </c>
      <c r="G869" s="427">
        <f>F869/1.27</f>
        <v>714409.4488188976</v>
      </c>
    </row>
    <row r="870" spans="1:7" ht="12.75" customHeight="1">
      <c r="A870" s="434">
        <v>5</v>
      </c>
      <c r="B870" s="428" t="s">
        <v>402</v>
      </c>
      <c r="C870" s="428" t="s">
        <v>403</v>
      </c>
      <c r="D870" s="416">
        <v>4</v>
      </c>
      <c r="E870" s="417">
        <v>2400</v>
      </c>
      <c r="F870" s="455">
        <f>D870*E870</f>
        <v>9600</v>
      </c>
      <c r="G870" s="427">
        <f>F870/1.27</f>
        <v>7559.055118110236</v>
      </c>
    </row>
    <row r="871" spans="1:7" ht="12.75" customHeight="1">
      <c r="A871" s="434">
        <v>5</v>
      </c>
      <c r="B871" s="428" t="s">
        <v>402</v>
      </c>
      <c r="C871" s="428" t="s">
        <v>404</v>
      </c>
      <c r="D871" s="416">
        <v>15</v>
      </c>
      <c r="E871" s="417">
        <v>1750</v>
      </c>
      <c r="F871" s="455">
        <f aca="true" t="shared" si="107" ref="F871:F898">D871*E871</f>
        <v>26250</v>
      </c>
      <c r="G871" s="427">
        <f aca="true" t="shared" si="108" ref="G871:G898">F871/1.27</f>
        <v>20669.291338582676</v>
      </c>
    </row>
    <row r="872" spans="1:7" ht="12.75" customHeight="1">
      <c r="A872" s="434">
        <v>5</v>
      </c>
      <c r="B872" s="428" t="s">
        <v>405</v>
      </c>
      <c r="C872" s="428" t="s">
        <v>403</v>
      </c>
      <c r="D872" s="416">
        <v>46</v>
      </c>
      <c r="E872" s="417">
        <v>1100</v>
      </c>
      <c r="F872" s="455">
        <f t="shared" si="107"/>
        <v>50600</v>
      </c>
      <c r="G872" s="427">
        <f t="shared" si="108"/>
        <v>39842.51968503937</v>
      </c>
    </row>
    <row r="873" spans="1:7" ht="12.75" customHeight="1">
      <c r="A873" s="434">
        <v>5</v>
      </c>
      <c r="B873" s="428" t="s">
        <v>405</v>
      </c>
      <c r="C873" s="428" t="s">
        <v>404</v>
      </c>
      <c r="D873" s="416">
        <v>6</v>
      </c>
      <c r="E873" s="417">
        <v>850</v>
      </c>
      <c r="F873" s="455">
        <f t="shared" si="107"/>
        <v>5100</v>
      </c>
      <c r="G873" s="427">
        <f t="shared" si="108"/>
        <v>4015.748031496063</v>
      </c>
    </row>
    <row r="874" spans="1:7" ht="12.75" customHeight="1">
      <c r="A874" s="434">
        <v>5</v>
      </c>
      <c r="B874" s="428" t="s">
        <v>406</v>
      </c>
      <c r="C874" s="428" t="s">
        <v>403</v>
      </c>
      <c r="D874" s="416">
        <v>1</v>
      </c>
      <c r="E874" s="417">
        <v>1600</v>
      </c>
      <c r="F874" s="455">
        <f t="shared" si="107"/>
        <v>1600</v>
      </c>
      <c r="G874" s="427">
        <f t="shared" si="108"/>
        <v>1259.8425196850394</v>
      </c>
    </row>
    <row r="875" spans="1:7" ht="12.75" customHeight="1">
      <c r="A875" s="434">
        <v>5</v>
      </c>
      <c r="B875" s="428" t="s">
        <v>406</v>
      </c>
      <c r="C875" s="428" t="s">
        <v>403</v>
      </c>
      <c r="D875" s="416">
        <v>145</v>
      </c>
      <c r="E875" s="417">
        <v>1350</v>
      </c>
      <c r="F875" s="455">
        <f t="shared" si="107"/>
        <v>195750</v>
      </c>
      <c r="G875" s="427">
        <f t="shared" si="108"/>
        <v>154133.85826771654</v>
      </c>
    </row>
    <row r="876" spans="1:7" ht="12.75" customHeight="1">
      <c r="A876" s="434">
        <v>5</v>
      </c>
      <c r="B876" s="428" t="s">
        <v>406</v>
      </c>
      <c r="C876" s="428" t="s">
        <v>404</v>
      </c>
      <c r="D876" s="416">
        <v>3</v>
      </c>
      <c r="E876" s="417">
        <v>1050</v>
      </c>
      <c r="F876" s="455">
        <f t="shared" si="107"/>
        <v>3150</v>
      </c>
      <c r="G876" s="427">
        <f t="shared" si="108"/>
        <v>2480.314960629921</v>
      </c>
    </row>
    <row r="877" spans="1:7" ht="12.75" customHeight="1">
      <c r="A877" s="434">
        <v>5</v>
      </c>
      <c r="B877" s="435" t="s">
        <v>407</v>
      </c>
      <c r="C877" s="435" t="s">
        <v>403</v>
      </c>
      <c r="D877" s="425">
        <v>121</v>
      </c>
      <c r="E877" s="450">
        <v>1750</v>
      </c>
      <c r="F877" s="455">
        <f t="shared" si="107"/>
        <v>211750</v>
      </c>
      <c r="G877" s="427">
        <f t="shared" si="108"/>
        <v>166732.28346456692</v>
      </c>
    </row>
    <row r="878" spans="1:7" ht="12.75" customHeight="1">
      <c r="A878" s="434">
        <v>5</v>
      </c>
      <c r="B878" s="435" t="s">
        <v>408</v>
      </c>
      <c r="C878" s="435" t="s">
        <v>403</v>
      </c>
      <c r="D878" s="425">
        <v>99</v>
      </c>
      <c r="E878" s="450">
        <v>850</v>
      </c>
      <c r="F878" s="455">
        <f t="shared" si="107"/>
        <v>84150</v>
      </c>
      <c r="G878" s="427">
        <f t="shared" si="108"/>
        <v>66259.84251968504</v>
      </c>
    </row>
    <row r="879" spans="1:7" ht="12.75" customHeight="1">
      <c r="A879" s="434">
        <v>5</v>
      </c>
      <c r="B879" s="435" t="s">
        <v>409</v>
      </c>
      <c r="C879" s="435" t="s">
        <v>403</v>
      </c>
      <c r="D879" s="425">
        <v>11</v>
      </c>
      <c r="E879" s="450">
        <v>1150</v>
      </c>
      <c r="F879" s="455">
        <f t="shared" si="107"/>
        <v>12650</v>
      </c>
      <c r="G879" s="427">
        <f t="shared" si="108"/>
        <v>9960.629921259842</v>
      </c>
    </row>
    <row r="880" spans="1:7" ht="12.75" customHeight="1">
      <c r="A880" s="434">
        <v>5</v>
      </c>
      <c r="B880" s="428" t="s">
        <v>410</v>
      </c>
      <c r="C880" s="428" t="s">
        <v>403</v>
      </c>
      <c r="D880" s="416">
        <v>635</v>
      </c>
      <c r="E880" s="417">
        <v>1540</v>
      </c>
      <c r="F880" s="455">
        <f t="shared" si="107"/>
        <v>977900</v>
      </c>
      <c r="G880" s="427">
        <f t="shared" si="108"/>
        <v>770000</v>
      </c>
    </row>
    <row r="881" spans="1:7" ht="12.75" customHeight="1">
      <c r="A881" s="434">
        <v>5</v>
      </c>
      <c r="B881" s="428" t="s">
        <v>410</v>
      </c>
      <c r="C881" s="428" t="s">
        <v>403</v>
      </c>
      <c r="D881" s="416">
        <v>9</v>
      </c>
      <c r="E881" s="417">
        <v>1790</v>
      </c>
      <c r="F881" s="455">
        <f t="shared" si="107"/>
        <v>16110</v>
      </c>
      <c r="G881" s="427">
        <f t="shared" si="108"/>
        <v>12685.03937007874</v>
      </c>
    </row>
    <row r="882" spans="1:7" ht="12.75" customHeight="1">
      <c r="A882" s="434">
        <v>5</v>
      </c>
      <c r="B882" s="428" t="s">
        <v>410</v>
      </c>
      <c r="C882" s="428" t="s">
        <v>404</v>
      </c>
      <c r="D882" s="416">
        <v>87</v>
      </c>
      <c r="E882" s="417">
        <v>1240</v>
      </c>
      <c r="F882" s="455">
        <f t="shared" si="107"/>
        <v>107880</v>
      </c>
      <c r="G882" s="427">
        <f t="shared" si="108"/>
        <v>84944.88188976378</v>
      </c>
    </row>
    <row r="883" spans="1:7" ht="12.75" customHeight="1">
      <c r="A883" s="434">
        <v>5</v>
      </c>
      <c r="B883" s="428" t="s">
        <v>410</v>
      </c>
      <c r="C883" s="428" t="s">
        <v>404</v>
      </c>
      <c r="D883" s="416">
        <v>1</v>
      </c>
      <c r="E883" s="417">
        <v>1490</v>
      </c>
      <c r="F883" s="455">
        <f t="shared" si="107"/>
        <v>1490</v>
      </c>
      <c r="G883" s="427">
        <f t="shared" si="108"/>
        <v>1173.2283464566929</v>
      </c>
    </row>
    <row r="884" spans="1:7" ht="12.75" customHeight="1">
      <c r="A884" s="434">
        <v>5</v>
      </c>
      <c r="B884" s="428" t="s">
        <v>411</v>
      </c>
      <c r="C884" s="428" t="s">
        <v>403</v>
      </c>
      <c r="D884" s="416">
        <v>9</v>
      </c>
      <c r="E884" s="417">
        <v>1190</v>
      </c>
      <c r="F884" s="455">
        <f t="shared" si="107"/>
        <v>10710</v>
      </c>
      <c r="G884" s="427">
        <f t="shared" si="108"/>
        <v>8433.070866141732</v>
      </c>
    </row>
    <row r="885" spans="1:7" ht="12.75" customHeight="1">
      <c r="A885" s="434">
        <v>5</v>
      </c>
      <c r="B885" s="428" t="s">
        <v>411</v>
      </c>
      <c r="C885" s="428" t="s">
        <v>403</v>
      </c>
      <c r="D885" s="416">
        <v>479</v>
      </c>
      <c r="E885" s="417">
        <v>940</v>
      </c>
      <c r="F885" s="455">
        <f t="shared" si="107"/>
        <v>450260</v>
      </c>
      <c r="G885" s="427">
        <f t="shared" si="108"/>
        <v>354535.43307086616</v>
      </c>
    </row>
    <row r="886" spans="1:7" ht="12.75" customHeight="1">
      <c r="A886" s="434">
        <v>5</v>
      </c>
      <c r="B886" s="428" t="s">
        <v>411</v>
      </c>
      <c r="C886" s="428" t="s">
        <v>404</v>
      </c>
      <c r="D886" s="416">
        <v>67</v>
      </c>
      <c r="E886" s="417">
        <v>740</v>
      </c>
      <c r="F886" s="455">
        <f t="shared" si="107"/>
        <v>49580</v>
      </c>
      <c r="G886" s="427">
        <f t="shared" si="108"/>
        <v>39039.370078740154</v>
      </c>
    </row>
    <row r="887" spans="1:7" ht="12.75" customHeight="1">
      <c r="A887" s="434">
        <v>5</v>
      </c>
      <c r="B887" s="428" t="s">
        <v>412</v>
      </c>
      <c r="C887" s="428" t="s">
        <v>403</v>
      </c>
      <c r="D887" s="416">
        <v>515</v>
      </c>
      <c r="E887" s="417">
        <v>740</v>
      </c>
      <c r="F887" s="455">
        <f t="shared" si="107"/>
        <v>381100</v>
      </c>
      <c r="G887" s="427">
        <f t="shared" si="108"/>
        <v>300078.7401574803</v>
      </c>
    </row>
    <row r="888" spans="1:7" ht="12.75" customHeight="1">
      <c r="A888" s="434">
        <v>5</v>
      </c>
      <c r="B888" s="428" t="s">
        <v>412</v>
      </c>
      <c r="C888" s="428" t="s">
        <v>404</v>
      </c>
      <c r="D888" s="416"/>
      <c r="E888" s="417">
        <v>740</v>
      </c>
      <c r="F888" s="455">
        <f t="shared" si="107"/>
        <v>0</v>
      </c>
      <c r="G888" s="427">
        <f t="shared" si="108"/>
        <v>0</v>
      </c>
    </row>
    <row r="889" spans="1:7" ht="12.75" customHeight="1">
      <c r="A889" s="434">
        <v>5</v>
      </c>
      <c r="B889" s="428" t="s">
        <v>413</v>
      </c>
      <c r="C889" s="428" t="s">
        <v>403</v>
      </c>
      <c r="D889" s="416">
        <v>576</v>
      </c>
      <c r="E889" s="417">
        <v>440</v>
      </c>
      <c r="F889" s="455">
        <f t="shared" si="107"/>
        <v>253440</v>
      </c>
      <c r="G889" s="427">
        <f t="shared" si="108"/>
        <v>199559.05511811023</v>
      </c>
    </row>
    <row r="890" spans="1:7" ht="12.75" customHeight="1">
      <c r="A890" s="434">
        <v>5</v>
      </c>
      <c r="B890" s="428" t="s">
        <v>413</v>
      </c>
      <c r="C890" s="428" t="s">
        <v>404</v>
      </c>
      <c r="D890" s="416"/>
      <c r="E890" s="417">
        <v>750</v>
      </c>
      <c r="F890" s="455">
        <f t="shared" si="107"/>
        <v>0</v>
      </c>
      <c r="G890" s="427">
        <f t="shared" si="108"/>
        <v>0</v>
      </c>
    </row>
    <row r="891" spans="1:9" ht="12.75" customHeight="1">
      <c r="A891" s="434">
        <v>5</v>
      </c>
      <c r="B891" s="428" t="s">
        <v>412</v>
      </c>
      <c r="C891" s="428" t="s">
        <v>403</v>
      </c>
      <c r="D891" s="416"/>
      <c r="E891" s="417">
        <v>740</v>
      </c>
      <c r="F891" s="455">
        <f t="shared" si="107"/>
        <v>0</v>
      </c>
      <c r="G891" s="427">
        <f t="shared" si="108"/>
        <v>0</v>
      </c>
      <c r="I891" s="416"/>
    </row>
    <row r="892" spans="1:9" ht="12.75" customHeight="1">
      <c r="A892" s="434">
        <v>5</v>
      </c>
      <c r="B892" s="428" t="s">
        <v>412</v>
      </c>
      <c r="C892" s="428" t="s">
        <v>404</v>
      </c>
      <c r="D892" s="416"/>
      <c r="E892" s="417">
        <v>740</v>
      </c>
      <c r="F892" s="455">
        <f t="shared" si="107"/>
        <v>0</v>
      </c>
      <c r="G892" s="427">
        <f t="shared" si="108"/>
        <v>0</v>
      </c>
      <c r="I892" s="416"/>
    </row>
    <row r="893" spans="1:9" ht="12.75" customHeight="1">
      <c r="A893" s="434">
        <v>5</v>
      </c>
      <c r="B893" s="428" t="s">
        <v>413</v>
      </c>
      <c r="C893" s="428" t="s">
        <v>403</v>
      </c>
      <c r="D893" s="416"/>
      <c r="E893" s="417">
        <v>440</v>
      </c>
      <c r="F893" s="455">
        <f t="shared" si="107"/>
        <v>0</v>
      </c>
      <c r="G893" s="427">
        <f t="shared" si="108"/>
        <v>0</v>
      </c>
      <c r="I893" s="416"/>
    </row>
    <row r="894" spans="1:9" ht="12.75" customHeight="1">
      <c r="A894" s="434">
        <v>5</v>
      </c>
      <c r="B894" s="428" t="s">
        <v>413</v>
      </c>
      <c r="C894" s="428" t="s">
        <v>404</v>
      </c>
      <c r="D894" s="416"/>
      <c r="E894" s="417">
        <v>440</v>
      </c>
      <c r="F894" s="455">
        <f t="shared" si="107"/>
        <v>0</v>
      </c>
      <c r="G894" s="427">
        <f t="shared" si="108"/>
        <v>0</v>
      </c>
      <c r="I894" s="416"/>
    </row>
    <row r="895" spans="1:9" ht="12.75" customHeight="1">
      <c r="A895" s="434">
        <v>5</v>
      </c>
      <c r="B895" s="428" t="s">
        <v>569</v>
      </c>
      <c r="C895" s="428" t="s">
        <v>403</v>
      </c>
      <c r="D895" s="416">
        <v>8</v>
      </c>
      <c r="E895" s="417">
        <v>1200</v>
      </c>
      <c r="F895" s="455">
        <f t="shared" si="107"/>
        <v>9600</v>
      </c>
      <c r="G895" s="427">
        <f t="shared" si="108"/>
        <v>7559.055118110236</v>
      </c>
      <c r="I895" s="447"/>
    </row>
    <row r="896" spans="1:9" ht="12.75" customHeight="1">
      <c r="A896" s="434">
        <v>5</v>
      </c>
      <c r="B896" s="428" t="s">
        <v>570</v>
      </c>
      <c r="C896" s="428" t="s">
        <v>403</v>
      </c>
      <c r="D896" s="416">
        <v>18</v>
      </c>
      <c r="E896" s="417">
        <v>740</v>
      </c>
      <c r="F896" s="455">
        <f t="shared" si="107"/>
        <v>13320</v>
      </c>
      <c r="G896" s="427">
        <f t="shared" si="108"/>
        <v>10488.188976377953</v>
      </c>
      <c r="I896" s="447"/>
    </row>
    <row r="897" spans="1:9" ht="12.75" customHeight="1">
      <c r="A897" s="434">
        <v>5</v>
      </c>
      <c r="B897" s="428" t="s">
        <v>571</v>
      </c>
      <c r="C897" s="428" t="s">
        <v>403</v>
      </c>
      <c r="D897" s="416">
        <v>7</v>
      </c>
      <c r="E897" s="417">
        <v>700</v>
      </c>
      <c r="F897" s="455">
        <f t="shared" si="107"/>
        <v>4900</v>
      </c>
      <c r="G897" s="427">
        <f t="shared" si="108"/>
        <v>3858.267716535433</v>
      </c>
      <c r="I897" s="447"/>
    </row>
    <row r="898" spans="1:7" ht="12.75" customHeight="1">
      <c r="A898" s="434">
        <v>5</v>
      </c>
      <c r="B898" s="428" t="s">
        <v>414</v>
      </c>
      <c r="C898" s="428" t="s">
        <v>403</v>
      </c>
      <c r="D898" s="416"/>
      <c r="E898" s="417">
        <v>750</v>
      </c>
      <c r="F898" s="455">
        <f t="shared" si="107"/>
        <v>0</v>
      </c>
      <c r="G898" s="427">
        <f t="shared" si="108"/>
        <v>0</v>
      </c>
    </row>
    <row r="899" spans="1:7" ht="12.75" customHeight="1">
      <c r="A899" s="434">
        <v>5</v>
      </c>
      <c r="B899" s="428" t="s">
        <v>414</v>
      </c>
      <c r="C899" s="428" t="s">
        <v>403</v>
      </c>
      <c r="D899" s="416"/>
      <c r="E899" s="417">
        <v>850</v>
      </c>
      <c r="F899" s="455">
        <f>D899*E899</f>
        <v>0</v>
      </c>
      <c r="G899" s="427">
        <f>F899/1.27</f>
        <v>0</v>
      </c>
    </row>
    <row r="900" spans="1:7" ht="12.75" customHeight="1">
      <c r="A900" s="434">
        <v>5</v>
      </c>
      <c r="B900" s="428" t="s">
        <v>415</v>
      </c>
      <c r="C900" s="428" t="s">
        <v>403</v>
      </c>
      <c r="D900" s="416">
        <v>365</v>
      </c>
      <c r="E900" s="417">
        <v>300</v>
      </c>
      <c r="F900" s="455">
        <f>D900*E900</f>
        <v>109500</v>
      </c>
      <c r="G900" s="427">
        <f>F900/1.27</f>
        <v>86220.47244094488</v>
      </c>
    </row>
    <row r="901" spans="1:7" ht="12.75" customHeight="1">
      <c r="A901" s="434">
        <v>5</v>
      </c>
      <c r="B901" s="428" t="s">
        <v>416</v>
      </c>
      <c r="C901" s="428" t="s">
        <v>403</v>
      </c>
      <c r="D901" s="416">
        <v>177</v>
      </c>
      <c r="E901" s="417">
        <v>350</v>
      </c>
      <c r="F901" s="455">
        <f>D901*E901</f>
        <v>61950</v>
      </c>
      <c r="G901" s="427">
        <f>F901/1.27</f>
        <v>48779.52755905512</v>
      </c>
    </row>
    <row r="902" spans="1:7" ht="12.75" customHeight="1">
      <c r="A902" s="434">
        <v>5</v>
      </c>
      <c r="B902" s="428" t="s">
        <v>417</v>
      </c>
      <c r="C902" s="428" t="s">
        <v>403</v>
      </c>
      <c r="D902" s="416">
        <v>68</v>
      </c>
      <c r="E902" s="417">
        <v>400</v>
      </c>
      <c r="F902" s="455">
        <f>D902*E902</f>
        <v>27200</v>
      </c>
      <c r="G902" s="452">
        <f>F902/1.27</f>
        <v>21417.32283464567</v>
      </c>
    </row>
    <row r="903" spans="1:7" ht="12.75" customHeight="1">
      <c r="A903" s="434"/>
      <c r="B903" s="428"/>
      <c r="C903" s="428"/>
      <c r="D903" s="416"/>
      <c r="E903" s="417"/>
      <c r="F903" s="455"/>
      <c r="G903" s="452"/>
    </row>
    <row r="904" spans="1:7" ht="12.75" customHeight="1">
      <c r="A904" s="489"/>
      <c r="B904" s="495" t="s">
        <v>442</v>
      </c>
      <c r="C904" s="489"/>
      <c r="D904" s="489"/>
      <c r="E904" s="490"/>
      <c r="F904" s="491"/>
      <c r="G904" s="490">
        <f>SUM(G906:G926)</f>
        <v>194566.92913385824</v>
      </c>
    </row>
    <row r="905" spans="1:10" s="432" customFormat="1" ht="12.75" customHeight="1">
      <c r="A905" s="436"/>
      <c r="B905" s="436"/>
      <c r="C905" s="443"/>
      <c r="D905" s="443"/>
      <c r="E905" s="452"/>
      <c r="F905" s="458"/>
      <c r="G905" s="452"/>
      <c r="I905" s="433"/>
      <c r="J905" s="433"/>
    </row>
    <row r="906" spans="1:7" ht="12.75" customHeight="1">
      <c r="A906" s="434">
        <v>5</v>
      </c>
      <c r="B906" s="428" t="s">
        <v>418</v>
      </c>
      <c r="C906" s="428" t="s">
        <v>403</v>
      </c>
      <c r="D906" s="438">
        <v>1</v>
      </c>
      <c r="E906" s="427">
        <v>21000</v>
      </c>
      <c r="F906" s="455">
        <f aca="true" t="shared" si="109" ref="F906:F914">D906*E906</f>
        <v>21000</v>
      </c>
      <c r="G906" s="427">
        <f>F906/1.27</f>
        <v>16535.43307086614</v>
      </c>
    </row>
    <row r="907" spans="1:7" ht="12.75" customHeight="1">
      <c r="A907" s="434">
        <v>5</v>
      </c>
      <c r="B907" s="428" t="s">
        <v>418</v>
      </c>
      <c r="C907" s="428" t="s">
        <v>404</v>
      </c>
      <c r="D907" s="438">
        <v>2</v>
      </c>
      <c r="E907" s="427">
        <v>17200</v>
      </c>
      <c r="F907" s="455">
        <f t="shared" si="109"/>
        <v>34400</v>
      </c>
      <c r="G907" s="427">
        <f>F907/1.27</f>
        <v>27086.614173228347</v>
      </c>
    </row>
    <row r="908" spans="1:7" ht="12.75" customHeight="1">
      <c r="A908" s="434">
        <v>5</v>
      </c>
      <c r="B908" s="428" t="s">
        <v>568</v>
      </c>
      <c r="C908" s="428" t="s">
        <v>403</v>
      </c>
      <c r="D908" s="416">
        <v>6</v>
      </c>
      <c r="E908" s="417">
        <v>16110</v>
      </c>
      <c r="F908" s="455">
        <f t="shared" si="109"/>
        <v>96660</v>
      </c>
      <c r="G908" s="427">
        <f>F908/1.27</f>
        <v>76110.23622047243</v>
      </c>
    </row>
    <row r="909" spans="1:7" ht="12.75" customHeight="1">
      <c r="A909" s="434">
        <v>5</v>
      </c>
      <c r="B909" s="428" t="s">
        <v>568</v>
      </c>
      <c r="C909" s="428" t="s">
        <v>404</v>
      </c>
      <c r="D909" s="416">
        <v>2</v>
      </c>
      <c r="E909" s="417">
        <v>13400</v>
      </c>
      <c r="F909" s="455">
        <f t="shared" si="109"/>
        <v>26800</v>
      </c>
      <c r="G909" s="427">
        <f>F909/1.27</f>
        <v>21102.36220472441</v>
      </c>
    </row>
    <row r="910" spans="1:7" ht="12.75" customHeight="1">
      <c r="A910" s="434">
        <v>5</v>
      </c>
      <c r="B910" s="428" t="s">
        <v>420</v>
      </c>
      <c r="C910" s="428" t="s">
        <v>403</v>
      </c>
      <c r="D910" s="438"/>
      <c r="E910" s="427">
        <v>9900</v>
      </c>
      <c r="F910" s="455">
        <f t="shared" si="109"/>
        <v>0</v>
      </c>
      <c r="G910" s="427">
        <f aca="true" t="shared" si="110" ref="G910:G920">F910/1.27</f>
        <v>0</v>
      </c>
    </row>
    <row r="911" spans="1:7" ht="12.75" customHeight="1">
      <c r="A911" s="434">
        <v>5</v>
      </c>
      <c r="B911" s="428" t="s">
        <v>420</v>
      </c>
      <c r="C911" s="428" t="s">
        <v>404</v>
      </c>
      <c r="D911" s="438"/>
      <c r="E911" s="427">
        <v>6750</v>
      </c>
      <c r="F911" s="455">
        <f t="shared" si="109"/>
        <v>0</v>
      </c>
      <c r="G911" s="427">
        <f t="shared" si="110"/>
        <v>0</v>
      </c>
    </row>
    <row r="912" spans="1:7" ht="12.75" customHeight="1">
      <c r="A912" s="434">
        <v>5</v>
      </c>
      <c r="B912" s="428" t="s">
        <v>421</v>
      </c>
      <c r="C912" s="428" t="s">
        <v>403</v>
      </c>
      <c r="D912" s="438">
        <v>2</v>
      </c>
      <c r="E912" s="427">
        <v>14500</v>
      </c>
      <c r="F912" s="455">
        <f t="shared" si="109"/>
        <v>29000</v>
      </c>
      <c r="G912" s="427">
        <f t="shared" si="110"/>
        <v>22834.645669291338</v>
      </c>
    </row>
    <row r="913" spans="1:7" ht="12.75" customHeight="1">
      <c r="A913" s="434">
        <v>5</v>
      </c>
      <c r="B913" s="428" t="s">
        <v>422</v>
      </c>
      <c r="C913" s="428" t="s">
        <v>403</v>
      </c>
      <c r="D913" s="416">
        <v>2</v>
      </c>
      <c r="E913" s="417">
        <v>10710</v>
      </c>
      <c r="F913" s="455">
        <f t="shared" si="109"/>
        <v>21420</v>
      </c>
      <c r="G913" s="427">
        <f>F913/1.27</f>
        <v>16866.141732283464</v>
      </c>
    </row>
    <row r="914" spans="1:7" ht="12.75" customHeight="1">
      <c r="A914" s="434">
        <v>5</v>
      </c>
      <c r="B914" s="428" t="s">
        <v>422</v>
      </c>
      <c r="C914" s="428" t="s">
        <v>404</v>
      </c>
      <c r="D914" s="416">
        <v>2</v>
      </c>
      <c r="E914" s="417">
        <v>8910</v>
      </c>
      <c r="F914" s="455">
        <f t="shared" si="109"/>
        <v>17820</v>
      </c>
      <c r="G914" s="427">
        <f>F914/1.27</f>
        <v>14031.496062992126</v>
      </c>
    </row>
    <row r="915" spans="1:7" ht="12.75" customHeight="1">
      <c r="A915" s="434">
        <v>5</v>
      </c>
      <c r="B915" s="435" t="s">
        <v>423</v>
      </c>
      <c r="C915" s="435" t="s">
        <v>403</v>
      </c>
      <c r="D915" s="438"/>
      <c r="E915" s="427">
        <v>15750</v>
      </c>
      <c r="F915" s="455">
        <f aca="true" t="shared" si="111" ref="F915:F920">D915*E915</f>
        <v>0</v>
      </c>
      <c r="G915" s="427">
        <f t="shared" si="110"/>
        <v>0</v>
      </c>
    </row>
    <row r="916" spans="1:7" ht="12.75" customHeight="1">
      <c r="A916" s="434">
        <v>5</v>
      </c>
      <c r="B916" s="435" t="s">
        <v>424</v>
      </c>
      <c r="C916" s="435" t="s">
        <v>403</v>
      </c>
      <c r="D916" s="438"/>
      <c r="E916" s="427">
        <v>7650</v>
      </c>
      <c r="F916" s="455">
        <f t="shared" si="111"/>
        <v>0</v>
      </c>
      <c r="G916" s="427">
        <f t="shared" si="110"/>
        <v>0</v>
      </c>
    </row>
    <row r="917" spans="1:7" ht="12.75" customHeight="1">
      <c r="A917" s="434">
        <v>5</v>
      </c>
      <c r="B917" s="435" t="s">
        <v>567</v>
      </c>
      <c r="C917" s="435" t="s">
        <v>403</v>
      </c>
      <c r="D917" s="438"/>
      <c r="E917" s="427">
        <v>10350</v>
      </c>
      <c r="F917" s="455">
        <f t="shared" si="111"/>
        <v>0</v>
      </c>
      <c r="G917" s="427">
        <f t="shared" si="110"/>
        <v>0</v>
      </c>
    </row>
    <row r="918" spans="1:7" ht="12.75" customHeight="1">
      <c r="A918" s="434">
        <v>5</v>
      </c>
      <c r="B918" s="428" t="s">
        <v>425</v>
      </c>
      <c r="C918" s="428" t="s">
        <v>403</v>
      </c>
      <c r="D918" s="438"/>
      <c r="E918" s="427">
        <v>13860</v>
      </c>
      <c r="F918" s="455">
        <f t="shared" si="111"/>
        <v>0</v>
      </c>
      <c r="G918" s="427">
        <f t="shared" si="110"/>
        <v>0</v>
      </c>
    </row>
    <row r="919" spans="1:7" ht="12.75" customHeight="1">
      <c r="A919" s="434">
        <v>5</v>
      </c>
      <c r="B919" s="428" t="s">
        <v>425</v>
      </c>
      <c r="C919" s="428" t="s">
        <v>404</v>
      </c>
      <c r="D919" s="438"/>
      <c r="E919" s="427">
        <v>11160</v>
      </c>
      <c r="F919" s="455">
        <f t="shared" si="111"/>
        <v>0</v>
      </c>
      <c r="G919" s="427">
        <f t="shared" si="110"/>
        <v>0</v>
      </c>
    </row>
    <row r="920" spans="1:7" ht="12.75" customHeight="1">
      <c r="A920" s="434">
        <v>5</v>
      </c>
      <c r="B920" s="428" t="s">
        <v>426</v>
      </c>
      <c r="C920" s="428" t="s">
        <v>403</v>
      </c>
      <c r="D920" s="438"/>
      <c r="E920" s="427">
        <v>8460</v>
      </c>
      <c r="F920" s="455">
        <f t="shared" si="111"/>
        <v>0</v>
      </c>
      <c r="G920" s="427">
        <f t="shared" si="110"/>
        <v>0</v>
      </c>
    </row>
    <row r="921" spans="1:7" ht="12.75" customHeight="1">
      <c r="A921" s="434">
        <v>5</v>
      </c>
      <c r="B921" s="428" t="s">
        <v>427</v>
      </c>
      <c r="C921" s="428" t="s">
        <v>404</v>
      </c>
      <c r="D921" s="438"/>
      <c r="E921" s="427">
        <v>6600</v>
      </c>
      <c r="F921" s="455">
        <f aca="true" t="shared" si="112" ref="F921:F926">D921*E921</f>
        <v>0</v>
      </c>
      <c r="G921" s="427">
        <f aca="true" t="shared" si="113" ref="G921:G926">F921/1.27</f>
        <v>0</v>
      </c>
    </row>
    <row r="922" spans="1:7" ht="12.75" customHeight="1">
      <c r="A922" s="434">
        <v>5</v>
      </c>
      <c r="B922" s="428" t="s">
        <v>497</v>
      </c>
      <c r="C922" s="428" t="s">
        <v>404</v>
      </c>
      <c r="D922" s="438"/>
      <c r="E922" s="427">
        <v>81000</v>
      </c>
      <c r="F922" s="456">
        <f t="shared" si="112"/>
        <v>0</v>
      </c>
      <c r="G922" s="437">
        <f t="shared" si="113"/>
        <v>0</v>
      </c>
    </row>
    <row r="923" spans="1:7" ht="12.75" customHeight="1">
      <c r="A923" s="434">
        <v>5</v>
      </c>
      <c r="B923" s="429" t="s">
        <v>432</v>
      </c>
      <c r="C923" s="429" t="s">
        <v>403</v>
      </c>
      <c r="D923" s="438"/>
      <c r="E923" s="427">
        <v>6800</v>
      </c>
      <c r="F923" s="456">
        <f t="shared" si="112"/>
        <v>0</v>
      </c>
      <c r="G923" s="437">
        <f t="shared" si="113"/>
        <v>0</v>
      </c>
    </row>
    <row r="924" spans="1:7" ht="12.75" customHeight="1">
      <c r="A924" s="434">
        <v>5</v>
      </c>
      <c r="B924" s="429" t="s">
        <v>433</v>
      </c>
      <c r="C924" s="429" t="s">
        <v>404</v>
      </c>
      <c r="D924" s="438"/>
      <c r="E924" s="427">
        <v>6100</v>
      </c>
      <c r="F924" s="456">
        <f t="shared" si="112"/>
        <v>0</v>
      </c>
      <c r="G924" s="437">
        <f t="shared" si="113"/>
        <v>0</v>
      </c>
    </row>
    <row r="925" spans="1:7" ht="12.75" customHeight="1">
      <c r="A925" s="434">
        <v>5</v>
      </c>
      <c r="B925" s="429" t="s">
        <v>434</v>
      </c>
      <c r="C925" s="429" t="s">
        <v>403</v>
      </c>
      <c r="D925" s="438"/>
      <c r="E925" s="427">
        <v>5800</v>
      </c>
      <c r="F925" s="456">
        <f t="shared" si="112"/>
        <v>0</v>
      </c>
      <c r="G925" s="437">
        <f t="shared" si="113"/>
        <v>0</v>
      </c>
    </row>
    <row r="926" spans="1:7" ht="12.75" customHeight="1">
      <c r="A926" s="434">
        <v>5</v>
      </c>
      <c r="B926" s="429" t="s">
        <v>434</v>
      </c>
      <c r="C926" s="429" t="s">
        <v>404</v>
      </c>
      <c r="D926" s="438"/>
      <c r="E926" s="427">
        <v>5100</v>
      </c>
      <c r="F926" s="456">
        <f t="shared" si="112"/>
        <v>0</v>
      </c>
      <c r="G926" s="437">
        <f t="shared" si="113"/>
        <v>0</v>
      </c>
    </row>
    <row r="927" spans="1:7" ht="12.75" customHeight="1">
      <c r="A927" s="434"/>
      <c r="B927" s="439"/>
      <c r="C927" s="439"/>
      <c r="D927" s="438"/>
      <c r="E927" s="427"/>
      <c r="F927" s="456"/>
      <c r="G927" s="439"/>
    </row>
    <row r="928" spans="1:7" ht="12.75" customHeight="1">
      <c r="A928" s="489"/>
      <c r="B928" s="489" t="s">
        <v>439</v>
      </c>
      <c r="C928" s="489"/>
      <c r="D928" s="489"/>
      <c r="E928" s="490"/>
      <c r="F928" s="491"/>
      <c r="G928" s="490">
        <f>SUM(G930:G935)</f>
        <v>504031.49606299214</v>
      </c>
    </row>
    <row r="929" spans="1:7" ht="12.75" customHeight="1">
      <c r="A929" s="439"/>
      <c r="B929" s="440"/>
      <c r="C929" s="440"/>
      <c r="D929" s="440"/>
      <c r="E929" s="492"/>
      <c r="F929" s="496"/>
      <c r="G929" s="497"/>
    </row>
    <row r="930" spans="1:7" ht="12.75" customHeight="1">
      <c r="A930" s="434">
        <v>5</v>
      </c>
      <c r="B930" s="428" t="s">
        <v>439</v>
      </c>
      <c r="C930" s="428" t="s">
        <v>403</v>
      </c>
      <c r="D930" s="416">
        <v>219</v>
      </c>
      <c r="E930" s="417">
        <v>1550</v>
      </c>
      <c r="F930" s="455">
        <f aca="true" t="shared" si="114" ref="F930:F935">D930*E930</f>
        <v>339450</v>
      </c>
      <c r="G930" s="427">
        <f aca="true" t="shared" si="115" ref="G930:G935">F930/1.27</f>
        <v>267283.46456692915</v>
      </c>
    </row>
    <row r="931" spans="1:7" ht="12.75" customHeight="1">
      <c r="A931" s="434">
        <v>5</v>
      </c>
      <c r="B931" s="428" t="s">
        <v>439</v>
      </c>
      <c r="C931" s="428" t="s">
        <v>404</v>
      </c>
      <c r="D931" s="416">
        <v>2</v>
      </c>
      <c r="E931" s="417">
        <v>1300</v>
      </c>
      <c r="F931" s="455">
        <f t="shared" si="114"/>
        <v>2600</v>
      </c>
      <c r="G931" s="427">
        <f t="shared" si="115"/>
        <v>2047.244094488189</v>
      </c>
    </row>
    <row r="932" spans="1:7" ht="12.75" customHeight="1">
      <c r="A932" s="434">
        <v>5</v>
      </c>
      <c r="B932" s="428" t="s">
        <v>498</v>
      </c>
      <c r="C932" s="428" t="s">
        <v>403</v>
      </c>
      <c r="D932" s="416">
        <v>228</v>
      </c>
      <c r="E932" s="417">
        <v>1100</v>
      </c>
      <c r="F932" s="455">
        <f t="shared" si="114"/>
        <v>250800</v>
      </c>
      <c r="G932" s="427">
        <f t="shared" si="115"/>
        <v>197480.3149606299</v>
      </c>
    </row>
    <row r="933" spans="1:7" ht="12.75" customHeight="1">
      <c r="A933" s="434">
        <v>5</v>
      </c>
      <c r="B933" s="428" t="s">
        <v>498</v>
      </c>
      <c r="C933" s="428" t="s">
        <v>404</v>
      </c>
      <c r="D933" s="416">
        <v>31</v>
      </c>
      <c r="E933" s="417">
        <v>900</v>
      </c>
      <c r="F933" s="455">
        <f t="shared" si="114"/>
        <v>27900</v>
      </c>
      <c r="G933" s="427">
        <f t="shared" si="115"/>
        <v>21968.503937007874</v>
      </c>
    </row>
    <row r="934" spans="1:7" ht="12.75" customHeight="1">
      <c r="A934" s="434">
        <v>5</v>
      </c>
      <c r="B934" s="428" t="s">
        <v>499</v>
      </c>
      <c r="C934" s="428" t="s">
        <v>403</v>
      </c>
      <c r="D934" s="416">
        <v>3</v>
      </c>
      <c r="E934" s="417">
        <v>1190</v>
      </c>
      <c r="F934" s="455">
        <f t="shared" si="114"/>
        <v>3570</v>
      </c>
      <c r="G934" s="427">
        <f t="shared" si="115"/>
        <v>2811.023622047244</v>
      </c>
    </row>
    <row r="935" spans="1:7" ht="12.75" customHeight="1">
      <c r="A935" s="434">
        <v>5</v>
      </c>
      <c r="B935" s="428" t="s">
        <v>500</v>
      </c>
      <c r="C935" s="428" t="s">
        <v>403</v>
      </c>
      <c r="D935" s="416">
        <v>20</v>
      </c>
      <c r="E935" s="417">
        <v>790</v>
      </c>
      <c r="F935" s="455">
        <f t="shared" si="114"/>
        <v>15800</v>
      </c>
      <c r="G935" s="427">
        <f t="shared" si="115"/>
        <v>12440.944881889764</v>
      </c>
    </row>
    <row r="936" spans="1:7" ht="12.75" customHeight="1">
      <c r="A936" s="434"/>
      <c r="B936" s="428"/>
      <c r="C936" s="428"/>
      <c r="D936" s="416"/>
      <c r="E936" s="417"/>
      <c r="F936" s="455"/>
      <c r="G936" s="427"/>
    </row>
    <row r="937" spans="1:7" ht="12.75" customHeight="1">
      <c r="A937" s="489"/>
      <c r="B937" s="489" t="s">
        <v>440</v>
      </c>
      <c r="C937" s="489"/>
      <c r="D937" s="489"/>
      <c r="E937" s="490"/>
      <c r="F937" s="491"/>
      <c r="G937" s="490">
        <f>SUM(G939:G946)</f>
        <v>12755.905511811023</v>
      </c>
    </row>
    <row r="938" spans="1:10" s="432" customFormat="1" ht="12.75" customHeight="1">
      <c r="A938" s="443"/>
      <c r="B938" s="443"/>
      <c r="C938" s="443"/>
      <c r="D938" s="443"/>
      <c r="E938" s="452"/>
      <c r="F938" s="458"/>
      <c r="G938" s="452"/>
      <c r="I938" s="433"/>
      <c r="J938" s="433"/>
    </row>
    <row r="939" spans="1:7" ht="12.75" customHeight="1">
      <c r="A939" s="434">
        <v>5</v>
      </c>
      <c r="B939" s="428" t="s">
        <v>501</v>
      </c>
      <c r="C939" s="428" t="s">
        <v>452</v>
      </c>
      <c r="D939" s="416"/>
      <c r="E939" s="452">
        <v>14000</v>
      </c>
      <c r="F939" s="455">
        <f aca="true" t="shared" si="116" ref="F939:F946">D939*E939</f>
        <v>0</v>
      </c>
      <c r="G939" s="427">
        <f aca="true" t="shared" si="117" ref="G939:G946">F939/1.27</f>
        <v>0</v>
      </c>
    </row>
    <row r="940" spans="1:7" ht="12.75" customHeight="1">
      <c r="A940" s="434">
        <v>5</v>
      </c>
      <c r="B940" s="428" t="s">
        <v>501</v>
      </c>
      <c r="C940" s="428" t="s">
        <v>404</v>
      </c>
      <c r="D940" s="416"/>
      <c r="E940" s="452">
        <v>11700</v>
      </c>
      <c r="F940" s="455">
        <f t="shared" si="116"/>
        <v>0</v>
      </c>
      <c r="G940" s="427">
        <f t="shared" si="117"/>
        <v>0</v>
      </c>
    </row>
    <row r="941" spans="1:7" ht="12.75" customHeight="1">
      <c r="A941" s="434">
        <v>5</v>
      </c>
      <c r="B941" s="428" t="s">
        <v>505</v>
      </c>
      <c r="C941" s="428" t="s">
        <v>452</v>
      </c>
      <c r="D941" s="416"/>
      <c r="E941" s="417">
        <v>9900</v>
      </c>
      <c r="F941" s="455">
        <f t="shared" si="116"/>
        <v>0</v>
      </c>
      <c r="G941" s="427">
        <f t="shared" si="117"/>
        <v>0</v>
      </c>
    </row>
    <row r="942" spans="1:7" ht="12.75" customHeight="1">
      <c r="A942" s="434">
        <v>5</v>
      </c>
      <c r="B942" s="428" t="s">
        <v>505</v>
      </c>
      <c r="C942" s="428" t="s">
        <v>404</v>
      </c>
      <c r="D942" s="416">
        <v>2</v>
      </c>
      <c r="E942" s="417">
        <v>8100</v>
      </c>
      <c r="F942" s="455">
        <f t="shared" si="116"/>
        <v>16200</v>
      </c>
      <c r="G942" s="427">
        <f t="shared" si="117"/>
        <v>12755.905511811023</v>
      </c>
    </row>
    <row r="943" spans="1:7" ht="12.75" customHeight="1">
      <c r="A943" s="434">
        <v>5</v>
      </c>
      <c r="B943" s="428" t="s">
        <v>502</v>
      </c>
      <c r="C943" s="428" t="s">
        <v>452</v>
      </c>
      <c r="D943" s="438"/>
      <c r="E943" s="427">
        <v>7300</v>
      </c>
      <c r="F943" s="455">
        <f t="shared" si="116"/>
        <v>0</v>
      </c>
      <c r="G943" s="427">
        <f t="shared" si="117"/>
        <v>0</v>
      </c>
    </row>
    <row r="944" spans="1:7" ht="12.75" customHeight="1">
      <c r="A944" s="434">
        <v>5</v>
      </c>
      <c r="B944" s="428" t="s">
        <v>502</v>
      </c>
      <c r="C944" s="428" t="s">
        <v>404</v>
      </c>
      <c r="D944" s="438"/>
      <c r="E944" s="427">
        <v>6200</v>
      </c>
      <c r="F944" s="455">
        <f t="shared" si="116"/>
        <v>0</v>
      </c>
      <c r="G944" s="427">
        <f t="shared" si="117"/>
        <v>0</v>
      </c>
    </row>
    <row r="945" spans="1:7" ht="12.75" customHeight="1">
      <c r="A945" s="434">
        <v>5</v>
      </c>
      <c r="B945" s="428" t="s">
        <v>503</v>
      </c>
      <c r="C945" s="428" t="s">
        <v>452</v>
      </c>
      <c r="D945" s="416"/>
      <c r="E945" s="417">
        <v>5200</v>
      </c>
      <c r="F945" s="455">
        <f t="shared" si="116"/>
        <v>0</v>
      </c>
      <c r="G945" s="427">
        <f t="shared" si="117"/>
        <v>0</v>
      </c>
    </row>
    <row r="946" spans="1:7" ht="12.75" customHeight="1">
      <c r="A946" s="434">
        <v>5</v>
      </c>
      <c r="B946" s="428" t="s">
        <v>503</v>
      </c>
      <c r="C946" s="428" t="s">
        <v>404</v>
      </c>
      <c r="D946" s="416"/>
      <c r="E946" s="417">
        <v>4300</v>
      </c>
      <c r="F946" s="455">
        <f t="shared" si="116"/>
        <v>0</v>
      </c>
      <c r="G946" s="427">
        <f t="shared" si="117"/>
        <v>0</v>
      </c>
    </row>
    <row r="947" spans="1:7" ht="12.75" customHeight="1">
      <c r="A947" s="434"/>
      <c r="B947" s="439"/>
      <c r="C947" s="439"/>
      <c r="D947" s="438"/>
      <c r="E947" s="427"/>
      <c r="F947" s="456"/>
      <c r="G947" s="439"/>
    </row>
    <row r="948" spans="1:7" ht="12.75" customHeight="1">
      <c r="A948" s="489"/>
      <c r="B948" s="489" t="s">
        <v>428</v>
      </c>
      <c r="C948" s="489"/>
      <c r="D948" s="489"/>
      <c r="E948" s="490"/>
      <c r="F948" s="491"/>
      <c r="G948" s="490">
        <f>SUM(G950:G997)</f>
        <v>229590.55118110235</v>
      </c>
    </row>
    <row r="949" spans="1:7" ht="12.75" customHeight="1">
      <c r="A949" s="439"/>
      <c r="B949" s="440"/>
      <c r="C949" s="440"/>
      <c r="D949" s="440"/>
      <c r="E949" s="492"/>
      <c r="F949" s="496"/>
      <c r="G949" s="497"/>
    </row>
    <row r="950" spans="1:7" ht="12.75" customHeight="1">
      <c r="A950" s="434">
        <v>5</v>
      </c>
      <c r="B950" s="428" t="s">
        <v>504</v>
      </c>
      <c r="C950" s="428" t="s">
        <v>403</v>
      </c>
      <c r="D950" s="416">
        <v>16</v>
      </c>
      <c r="E950" s="452">
        <v>650</v>
      </c>
      <c r="F950" s="455">
        <f>D950*E950</f>
        <v>10400</v>
      </c>
      <c r="G950" s="427">
        <f>F950/1.27</f>
        <v>8188.976377952756</v>
      </c>
    </row>
    <row r="951" spans="1:7" ht="12.75" customHeight="1">
      <c r="A951" s="434">
        <v>5</v>
      </c>
      <c r="B951" s="428" t="s">
        <v>471</v>
      </c>
      <c r="C951" s="428" t="s">
        <v>403</v>
      </c>
      <c r="D951" s="416">
        <v>1</v>
      </c>
      <c r="E951" s="452">
        <v>1000</v>
      </c>
      <c r="F951" s="455">
        <f aca="true" t="shared" si="118" ref="F951:F997">D951*E951</f>
        <v>1000</v>
      </c>
      <c r="G951" s="427">
        <f aca="true" t="shared" si="119" ref="G951:G997">F951/1.27</f>
        <v>787.4015748031496</v>
      </c>
    </row>
    <row r="952" spans="1:7" ht="12.75" customHeight="1">
      <c r="A952" s="434">
        <v>5</v>
      </c>
      <c r="B952" s="428" t="s">
        <v>473</v>
      </c>
      <c r="C952" s="428" t="s">
        <v>403</v>
      </c>
      <c r="D952" s="416">
        <v>3</v>
      </c>
      <c r="E952" s="452">
        <v>400</v>
      </c>
      <c r="F952" s="455">
        <f t="shared" si="118"/>
        <v>1200</v>
      </c>
      <c r="G952" s="427">
        <f t="shared" si="119"/>
        <v>944.8818897637796</v>
      </c>
    </row>
    <row r="953" spans="1:7" ht="12.75" customHeight="1">
      <c r="A953" s="434">
        <v>5</v>
      </c>
      <c r="B953" s="428" t="s">
        <v>474</v>
      </c>
      <c r="C953" s="428" t="s">
        <v>403</v>
      </c>
      <c r="D953" s="416">
        <v>2</v>
      </c>
      <c r="E953" s="452">
        <v>700</v>
      </c>
      <c r="F953" s="455">
        <f t="shared" si="118"/>
        <v>1400</v>
      </c>
      <c r="G953" s="427">
        <f t="shared" si="119"/>
        <v>1102.3622047244094</v>
      </c>
    </row>
    <row r="954" spans="1:7" ht="12.75" customHeight="1">
      <c r="A954" s="434">
        <v>5</v>
      </c>
      <c r="B954" s="428" t="s">
        <v>468</v>
      </c>
      <c r="C954" s="428" t="s">
        <v>403</v>
      </c>
      <c r="D954" s="416"/>
      <c r="E954" s="452">
        <v>4800</v>
      </c>
      <c r="F954" s="455">
        <f t="shared" si="118"/>
        <v>0</v>
      </c>
      <c r="G954" s="427">
        <f t="shared" si="119"/>
        <v>0</v>
      </c>
    </row>
    <row r="955" spans="1:7" ht="12.75" customHeight="1">
      <c r="A955" s="434">
        <v>5</v>
      </c>
      <c r="B955" s="428" t="s">
        <v>469</v>
      </c>
      <c r="C955" s="428" t="s">
        <v>403</v>
      </c>
      <c r="D955" s="416">
        <v>9</v>
      </c>
      <c r="E955" s="452">
        <v>6000</v>
      </c>
      <c r="F955" s="455">
        <f t="shared" si="118"/>
        <v>54000</v>
      </c>
      <c r="G955" s="427">
        <f t="shared" si="119"/>
        <v>42519.68503937008</v>
      </c>
    </row>
    <row r="956" spans="1:7" ht="12.75" customHeight="1">
      <c r="A956" s="434">
        <v>5</v>
      </c>
      <c r="B956" s="428" t="s">
        <v>470</v>
      </c>
      <c r="C956" s="428" t="s">
        <v>403</v>
      </c>
      <c r="D956" s="416">
        <v>7</v>
      </c>
      <c r="E956" s="452">
        <v>7200</v>
      </c>
      <c r="F956" s="455">
        <f t="shared" si="118"/>
        <v>50400</v>
      </c>
      <c r="G956" s="427">
        <f t="shared" si="119"/>
        <v>39685.03937007874</v>
      </c>
    </row>
    <row r="957" spans="1:7" ht="12.75" customHeight="1">
      <c r="A957" s="434">
        <v>5</v>
      </c>
      <c r="B957" s="428" t="s">
        <v>506</v>
      </c>
      <c r="C957" s="428" t="s">
        <v>403</v>
      </c>
      <c r="D957" s="416">
        <v>1</v>
      </c>
      <c r="E957" s="452">
        <v>4500</v>
      </c>
      <c r="F957" s="455">
        <f t="shared" si="118"/>
        <v>4500</v>
      </c>
      <c r="G957" s="427">
        <f t="shared" si="119"/>
        <v>3543.3070866141734</v>
      </c>
    </row>
    <row r="958" spans="1:7" ht="12.75" customHeight="1">
      <c r="A958" s="434">
        <v>5</v>
      </c>
      <c r="B958" s="428" t="s">
        <v>507</v>
      </c>
      <c r="C958" s="428" t="s">
        <v>403</v>
      </c>
      <c r="D958" s="416"/>
      <c r="E958" s="452">
        <v>9000</v>
      </c>
      <c r="F958" s="455">
        <f t="shared" si="118"/>
        <v>0</v>
      </c>
      <c r="G958" s="427">
        <f t="shared" si="119"/>
        <v>0</v>
      </c>
    </row>
    <row r="959" spans="1:7" ht="12.75" customHeight="1">
      <c r="A959" s="434">
        <v>5</v>
      </c>
      <c r="B959" s="428" t="s">
        <v>472</v>
      </c>
      <c r="C959" s="428" t="s">
        <v>403</v>
      </c>
      <c r="D959" s="416">
        <v>11</v>
      </c>
      <c r="E959" s="452">
        <v>4200</v>
      </c>
      <c r="F959" s="455">
        <f t="shared" si="118"/>
        <v>46200</v>
      </c>
      <c r="G959" s="427">
        <f t="shared" si="119"/>
        <v>36377.95275590551</v>
      </c>
    </row>
    <row r="960" spans="1:7" ht="12.75" customHeight="1">
      <c r="A960" s="434">
        <v>5</v>
      </c>
      <c r="B960" s="428" t="s">
        <v>467</v>
      </c>
      <c r="C960" s="428" t="s">
        <v>403</v>
      </c>
      <c r="D960" s="416">
        <v>11</v>
      </c>
      <c r="E960" s="452">
        <v>3700</v>
      </c>
      <c r="F960" s="455">
        <f t="shared" si="118"/>
        <v>40700</v>
      </c>
      <c r="G960" s="427">
        <f t="shared" si="119"/>
        <v>32047.24409448819</v>
      </c>
    </row>
    <row r="961" spans="1:7" ht="12.75" customHeight="1">
      <c r="A961" s="434">
        <v>5</v>
      </c>
      <c r="B961" s="428" t="s">
        <v>466</v>
      </c>
      <c r="C961" s="428" t="s">
        <v>403</v>
      </c>
      <c r="D961" s="416"/>
      <c r="E961" s="452">
        <v>3000</v>
      </c>
      <c r="F961" s="455">
        <f t="shared" si="118"/>
        <v>0</v>
      </c>
      <c r="G961" s="427">
        <f t="shared" si="119"/>
        <v>0</v>
      </c>
    </row>
    <row r="962" spans="1:7" ht="12.75" customHeight="1">
      <c r="A962" s="434">
        <v>5</v>
      </c>
      <c r="B962" s="428" t="s">
        <v>508</v>
      </c>
      <c r="C962" s="428" t="s">
        <v>403</v>
      </c>
      <c r="D962" s="416"/>
      <c r="E962" s="452">
        <v>3300</v>
      </c>
      <c r="F962" s="455">
        <f t="shared" si="118"/>
        <v>0</v>
      </c>
      <c r="G962" s="427">
        <f t="shared" si="119"/>
        <v>0</v>
      </c>
    </row>
    <row r="963" spans="1:7" ht="12.75" customHeight="1">
      <c r="A963" s="434">
        <v>5</v>
      </c>
      <c r="B963" s="428" t="s">
        <v>465</v>
      </c>
      <c r="C963" s="428" t="s">
        <v>403</v>
      </c>
      <c r="D963" s="416"/>
      <c r="E963" s="452">
        <v>5500</v>
      </c>
      <c r="F963" s="455">
        <f t="shared" si="118"/>
        <v>0</v>
      </c>
      <c r="G963" s="427">
        <f t="shared" si="119"/>
        <v>0</v>
      </c>
    </row>
    <row r="964" spans="1:7" ht="12.75" customHeight="1">
      <c r="A964" s="434">
        <v>5</v>
      </c>
      <c r="B964" s="428" t="s">
        <v>509</v>
      </c>
      <c r="C964" s="428" t="s">
        <v>403</v>
      </c>
      <c r="D964" s="416"/>
      <c r="E964" s="452">
        <v>4400</v>
      </c>
      <c r="F964" s="455">
        <f t="shared" si="118"/>
        <v>0</v>
      </c>
      <c r="G964" s="427">
        <f t="shared" si="119"/>
        <v>0</v>
      </c>
    </row>
    <row r="965" spans="1:7" ht="12.75" customHeight="1">
      <c r="A965" s="434">
        <v>5</v>
      </c>
      <c r="B965" s="428" t="s">
        <v>510</v>
      </c>
      <c r="C965" s="428" t="s">
        <v>403</v>
      </c>
      <c r="D965" s="416">
        <v>2</v>
      </c>
      <c r="E965" s="452">
        <v>4000</v>
      </c>
      <c r="F965" s="455">
        <f t="shared" si="118"/>
        <v>8000</v>
      </c>
      <c r="G965" s="427">
        <f t="shared" si="119"/>
        <v>6299.212598425197</v>
      </c>
    </row>
    <row r="966" spans="1:7" ht="12.75" customHeight="1">
      <c r="A966" s="434">
        <v>5</v>
      </c>
      <c r="B966" s="428" t="s">
        <v>511</v>
      </c>
      <c r="C966" s="428" t="s">
        <v>403</v>
      </c>
      <c r="D966" s="416"/>
      <c r="E966" s="452">
        <v>4000</v>
      </c>
      <c r="F966" s="455">
        <f t="shared" si="118"/>
        <v>0</v>
      </c>
      <c r="G966" s="427">
        <f t="shared" si="119"/>
        <v>0</v>
      </c>
    </row>
    <row r="967" spans="1:7" ht="12.75" customHeight="1">
      <c r="A967" s="434">
        <v>5</v>
      </c>
      <c r="B967" s="428" t="s">
        <v>512</v>
      </c>
      <c r="C967" s="428" t="s">
        <v>403</v>
      </c>
      <c r="D967" s="416"/>
      <c r="E967" s="452">
        <v>4000</v>
      </c>
      <c r="F967" s="455">
        <f t="shared" si="118"/>
        <v>0</v>
      </c>
      <c r="G967" s="427">
        <f t="shared" si="119"/>
        <v>0</v>
      </c>
    </row>
    <row r="968" spans="1:7" ht="12.75" customHeight="1">
      <c r="A968" s="434">
        <v>5</v>
      </c>
      <c r="B968" s="428" t="s">
        <v>513</v>
      </c>
      <c r="C968" s="428" t="s">
        <v>403</v>
      </c>
      <c r="D968" s="416">
        <v>6</v>
      </c>
      <c r="E968" s="452">
        <v>4400</v>
      </c>
      <c r="F968" s="455">
        <f t="shared" si="118"/>
        <v>26400</v>
      </c>
      <c r="G968" s="427">
        <f t="shared" si="119"/>
        <v>20787.40157480315</v>
      </c>
    </row>
    <row r="969" spans="1:7" ht="12.75" customHeight="1">
      <c r="A969" s="434">
        <v>5</v>
      </c>
      <c r="B969" s="428" t="s">
        <v>515</v>
      </c>
      <c r="C969" s="428" t="s">
        <v>403</v>
      </c>
      <c r="D969" s="416"/>
      <c r="E969" s="452">
        <v>4900</v>
      </c>
      <c r="F969" s="455">
        <f t="shared" si="118"/>
        <v>0</v>
      </c>
      <c r="G969" s="427">
        <f t="shared" si="119"/>
        <v>0</v>
      </c>
    </row>
    <row r="970" spans="1:7" ht="12.75" customHeight="1">
      <c r="A970" s="434">
        <v>5</v>
      </c>
      <c r="B970" s="428" t="s">
        <v>514</v>
      </c>
      <c r="C970" s="428" t="s">
        <v>403</v>
      </c>
      <c r="D970" s="416"/>
      <c r="E970" s="452">
        <v>4400</v>
      </c>
      <c r="F970" s="455">
        <f t="shared" si="118"/>
        <v>0</v>
      </c>
      <c r="G970" s="427">
        <f t="shared" si="119"/>
        <v>0</v>
      </c>
    </row>
    <row r="971" spans="1:7" ht="12.75" customHeight="1">
      <c r="A971" s="434">
        <v>5</v>
      </c>
      <c r="B971" s="428" t="s">
        <v>464</v>
      </c>
      <c r="C971" s="428" t="s">
        <v>403</v>
      </c>
      <c r="D971" s="416"/>
      <c r="E971" s="452">
        <v>4900</v>
      </c>
      <c r="F971" s="455">
        <f t="shared" si="118"/>
        <v>0</v>
      </c>
      <c r="G971" s="427">
        <f t="shared" si="119"/>
        <v>0</v>
      </c>
    </row>
    <row r="972" spans="1:7" ht="12.75" customHeight="1">
      <c r="A972" s="434">
        <v>5</v>
      </c>
      <c r="B972" s="428" t="s">
        <v>463</v>
      </c>
      <c r="C972" s="428" t="s">
        <v>403</v>
      </c>
      <c r="D972" s="416"/>
      <c r="E972" s="452">
        <v>5500</v>
      </c>
      <c r="F972" s="455">
        <f t="shared" si="118"/>
        <v>0</v>
      </c>
      <c r="G972" s="427">
        <f t="shared" si="119"/>
        <v>0</v>
      </c>
    </row>
    <row r="973" spans="1:7" ht="12.75" customHeight="1">
      <c r="A973" s="434">
        <v>5</v>
      </c>
      <c r="B973" s="428" t="s">
        <v>462</v>
      </c>
      <c r="C973" s="428" t="s">
        <v>403</v>
      </c>
      <c r="D973" s="416">
        <v>1</v>
      </c>
      <c r="E973" s="452">
        <v>6900</v>
      </c>
      <c r="F973" s="455">
        <f t="shared" si="118"/>
        <v>6900</v>
      </c>
      <c r="G973" s="427">
        <f t="shared" si="119"/>
        <v>5433.070866141732</v>
      </c>
    </row>
    <row r="974" spans="1:7" ht="12.75" customHeight="1">
      <c r="A974" s="434">
        <v>5</v>
      </c>
      <c r="B974" s="428" t="s">
        <v>516</v>
      </c>
      <c r="C974" s="428" t="s">
        <v>403</v>
      </c>
      <c r="D974" s="416">
        <v>3</v>
      </c>
      <c r="E974" s="452">
        <v>3200</v>
      </c>
      <c r="F974" s="455">
        <f t="shared" si="118"/>
        <v>9600</v>
      </c>
      <c r="G974" s="427">
        <f t="shared" si="119"/>
        <v>7559.055118110236</v>
      </c>
    </row>
    <row r="975" spans="1:7" ht="12.75" customHeight="1">
      <c r="A975" s="434">
        <v>5</v>
      </c>
      <c r="B975" s="428" t="s">
        <v>517</v>
      </c>
      <c r="C975" s="428" t="s">
        <v>403</v>
      </c>
      <c r="D975" s="416"/>
      <c r="E975" s="452">
        <v>1400</v>
      </c>
      <c r="F975" s="455">
        <f t="shared" si="118"/>
        <v>0</v>
      </c>
      <c r="G975" s="427">
        <f t="shared" si="119"/>
        <v>0</v>
      </c>
    </row>
    <row r="976" spans="1:7" ht="12.75" customHeight="1">
      <c r="A976" s="434">
        <v>5</v>
      </c>
      <c r="B976" s="428" t="s">
        <v>518</v>
      </c>
      <c r="C976" s="428" t="s">
        <v>403</v>
      </c>
      <c r="D976" s="416"/>
      <c r="E976" s="452">
        <v>2700</v>
      </c>
      <c r="F976" s="455">
        <f t="shared" si="118"/>
        <v>0</v>
      </c>
      <c r="G976" s="427">
        <f t="shared" si="119"/>
        <v>0</v>
      </c>
    </row>
    <row r="977" spans="1:7" ht="12.75" customHeight="1">
      <c r="A977" s="434">
        <v>5</v>
      </c>
      <c r="B977" s="428" t="s">
        <v>519</v>
      </c>
      <c r="C977" s="428" t="s">
        <v>403</v>
      </c>
      <c r="D977" s="416"/>
      <c r="E977" s="452">
        <v>2300</v>
      </c>
      <c r="F977" s="455">
        <f t="shared" si="118"/>
        <v>0</v>
      </c>
      <c r="G977" s="427">
        <f t="shared" si="119"/>
        <v>0</v>
      </c>
    </row>
    <row r="978" spans="1:7" ht="12.75" customHeight="1">
      <c r="A978" s="434">
        <v>5</v>
      </c>
      <c r="B978" s="428" t="s">
        <v>520</v>
      </c>
      <c r="C978" s="428" t="s">
        <v>403</v>
      </c>
      <c r="D978" s="416"/>
      <c r="E978" s="452">
        <v>3200</v>
      </c>
      <c r="F978" s="455">
        <f t="shared" si="118"/>
        <v>0</v>
      </c>
      <c r="G978" s="427">
        <f t="shared" si="119"/>
        <v>0</v>
      </c>
    </row>
    <row r="979" spans="1:7" ht="12.75" customHeight="1">
      <c r="A979" s="434">
        <v>5</v>
      </c>
      <c r="B979" s="428" t="s">
        <v>521</v>
      </c>
      <c r="C979" s="428" t="s">
        <v>403</v>
      </c>
      <c r="D979" s="416"/>
      <c r="E979" s="452">
        <v>3200</v>
      </c>
      <c r="F979" s="455">
        <f t="shared" si="118"/>
        <v>0</v>
      </c>
      <c r="G979" s="427">
        <f t="shared" si="119"/>
        <v>0</v>
      </c>
    </row>
    <row r="980" spans="1:7" ht="12.75" customHeight="1">
      <c r="A980" s="434">
        <v>5</v>
      </c>
      <c r="B980" s="428" t="s">
        <v>461</v>
      </c>
      <c r="C980" s="428" t="s">
        <v>403</v>
      </c>
      <c r="D980" s="416"/>
      <c r="E980" s="452">
        <v>7900</v>
      </c>
      <c r="F980" s="455">
        <f t="shared" si="118"/>
        <v>0</v>
      </c>
      <c r="G980" s="427">
        <f t="shared" si="119"/>
        <v>0</v>
      </c>
    </row>
    <row r="981" spans="1:7" ht="12.75" customHeight="1">
      <c r="A981" s="434">
        <v>5</v>
      </c>
      <c r="B981" s="428" t="s">
        <v>460</v>
      </c>
      <c r="C981" s="428" t="s">
        <v>403</v>
      </c>
      <c r="D981" s="416"/>
      <c r="E981" s="452">
        <v>4500</v>
      </c>
      <c r="F981" s="455">
        <f t="shared" si="118"/>
        <v>0</v>
      </c>
      <c r="G981" s="427">
        <f t="shared" si="119"/>
        <v>0</v>
      </c>
    </row>
    <row r="982" spans="1:7" ht="12.75" customHeight="1">
      <c r="A982" s="434">
        <v>5</v>
      </c>
      <c r="B982" s="428" t="s">
        <v>459</v>
      </c>
      <c r="C982" s="428" t="s">
        <v>403</v>
      </c>
      <c r="D982" s="416"/>
      <c r="E982" s="452">
        <v>5500</v>
      </c>
      <c r="F982" s="455">
        <f t="shared" si="118"/>
        <v>0</v>
      </c>
      <c r="G982" s="427">
        <f t="shared" si="119"/>
        <v>0</v>
      </c>
    </row>
    <row r="983" spans="1:7" ht="12.75" customHeight="1">
      <c r="A983" s="434">
        <v>5</v>
      </c>
      <c r="B983" s="428" t="s">
        <v>480</v>
      </c>
      <c r="C983" s="428" t="s">
        <v>403</v>
      </c>
      <c r="D983" s="416"/>
      <c r="E983" s="452">
        <v>2600</v>
      </c>
      <c r="F983" s="455">
        <f t="shared" si="118"/>
        <v>0</v>
      </c>
      <c r="G983" s="427">
        <f t="shared" si="119"/>
        <v>0</v>
      </c>
    </row>
    <row r="984" spans="1:7" ht="12.75" customHeight="1">
      <c r="A984" s="434">
        <v>5</v>
      </c>
      <c r="B984" s="428" t="s">
        <v>458</v>
      </c>
      <c r="C984" s="428" t="s">
        <v>403</v>
      </c>
      <c r="D984" s="416"/>
      <c r="E984" s="452">
        <v>8900</v>
      </c>
      <c r="F984" s="455">
        <f t="shared" si="118"/>
        <v>0</v>
      </c>
      <c r="G984" s="427">
        <f t="shared" si="119"/>
        <v>0</v>
      </c>
    </row>
    <row r="985" spans="1:7" ht="12.75" customHeight="1">
      <c r="A985" s="434">
        <v>5</v>
      </c>
      <c r="B985" s="428" t="s">
        <v>457</v>
      </c>
      <c r="C985" s="428" t="s">
        <v>403</v>
      </c>
      <c r="D985" s="416"/>
      <c r="E985" s="452">
        <v>9900</v>
      </c>
      <c r="F985" s="455">
        <f t="shared" si="118"/>
        <v>0</v>
      </c>
      <c r="G985" s="427">
        <f t="shared" si="119"/>
        <v>0</v>
      </c>
    </row>
    <row r="986" spans="1:7" ht="12.75" customHeight="1">
      <c r="A986" s="434">
        <v>5</v>
      </c>
      <c r="B986" s="428" t="s">
        <v>456</v>
      </c>
      <c r="C986" s="428" t="s">
        <v>403</v>
      </c>
      <c r="D986" s="416"/>
      <c r="E986" s="452">
        <v>9900</v>
      </c>
      <c r="F986" s="455">
        <f t="shared" si="118"/>
        <v>0</v>
      </c>
      <c r="G986" s="427">
        <f t="shared" si="119"/>
        <v>0</v>
      </c>
    </row>
    <row r="987" spans="1:7" ht="12.75" customHeight="1">
      <c r="A987" s="434">
        <v>5</v>
      </c>
      <c r="B987" s="428" t="s">
        <v>455</v>
      </c>
      <c r="C987" s="428" t="s">
        <v>403</v>
      </c>
      <c r="D987" s="416"/>
      <c r="E987" s="452">
        <v>4500</v>
      </c>
      <c r="F987" s="455">
        <f t="shared" si="118"/>
        <v>0</v>
      </c>
      <c r="G987" s="427">
        <f t="shared" si="119"/>
        <v>0</v>
      </c>
    </row>
    <row r="988" spans="1:7" ht="12.75" customHeight="1">
      <c r="A988" s="434">
        <v>5</v>
      </c>
      <c r="B988" s="428" t="s">
        <v>454</v>
      </c>
      <c r="C988" s="428" t="s">
        <v>403</v>
      </c>
      <c r="D988" s="416">
        <v>1</v>
      </c>
      <c r="E988" s="452">
        <v>8900</v>
      </c>
      <c r="F988" s="455">
        <f t="shared" si="118"/>
        <v>8900</v>
      </c>
      <c r="G988" s="427">
        <f t="shared" si="119"/>
        <v>7007.8740157480315</v>
      </c>
    </row>
    <row r="989" spans="1:7" ht="12.75" customHeight="1">
      <c r="A989" s="434">
        <v>5</v>
      </c>
      <c r="B989" s="428" t="s">
        <v>453</v>
      </c>
      <c r="C989" s="428" t="s">
        <v>403</v>
      </c>
      <c r="D989" s="416"/>
      <c r="E989" s="452">
        <v>7900</v>
      </c>
      <c r="F989" s="455">
        <f t="shared" si="118"/>
        <v>0</v>
      </c>
      <c r="G989" s="427">
        <f t="shared" si="119"/>
        <v>0</v>
      </c>
    </row>
    <row r="990" spans="1:7" ht="12.75" customHeight="1">
      <c r="A990" s="434">
        <v>5</v>
      </c>
      <c r="B990" s="428" t="s">
        <v>556</v>
      </c>
      <c r="C990" s="428" t="s">
        <v>475</v>
      </c>
      <c r="D990" s="416"/>
      <c r="E990" s="452">
        <v>5800</v>
      </c>
      <c r="F990" s="455">
        <f t="shared" si="118"/>
        <v>0</v>
      </c>
      <c r="G990" s="427">
        <f t="shared" si="119"/>
        <v>0</v>
      </c>
    </row>
    <row r="991" spans="1:7" ht="12.75" customHeight="1">
      <c r="A991" s="434">
        <v>5</v>
      </c>
      <c r="B991" s="428" t="s">
        <v>557</v>
      </c>
      <c r="C991" s="428" t="s">
        <v>475</v>
      </c>
      <c r="D991" s="416"/>
      <c r="E991" s="452">
        <v>11490</v>
      </c>
      <c r="F991" s="455">
        <f t="shared" si="118"/>
        <v>0</v>
      </c>
      <c r="G991" s="427">
        <f t="shared" si="119"/>
        <v>0</v>
      </c>
    </row>
    <row r="992" spans="1:7" ht="12.75" customHeight="1">
      <c r="A992" s="434">
        <v>5</v>
      </c>
      <c r="B992" s="428" t="s">
        <v>558</v>
      </c>
      <c r="C992" s="428" t="s">
        <v>475</v>
      </c>
      <c r="D992" s="416"/>
      <c r="E992" s="452">
        <v>14490</v>
      </c>
      <c r="F992" s="455">
        <f t="shared" si="118"/>
        <v>0</v>
      </c>
      <c r="G992" s="427">
        <f t="shared" si="119"/>
        <v>0</v>
      </c>
    </row>
    <row r="993" spans="1:7" ht="12.75" customHeight="1">
      <c r="A993" s="434">
        <v>5</v>
      </c>
      <c r="B993" s="428" t="s">
        <v>559</v>
      </c>
      <c r="C993" s="428" t="s">
        <v>475</v>
      </c>
      <c r="D993" s="416">
        <v>2</v>
      </c>
      <c r="E993" s="452">
        <v>10990</v>
      </c>
      <c r="F993" s="455">
        <f t="shared" si="118"/>
        <v>21980</v>
      </c>
      <c r="G993" s="427">
        <f t="shared" si="119"/>
        <v>17307.08661417323</v>
      </c>
    </row>
    <row r="994" spans="1:7" ht="12.75" customHeight="1">
      <c r="A994" s="434">
        <v>5</v>
      </c>
      <c r="B994" s="428" t="s">
        <v>560</v>
      </c>
      <c r="C994" s="428" t="s">
        <v>475</v>
      </c>
      <c r="D994" s="416"/>
      <c r="E994" s="452">
        <v>13490</v>
      </c>
      <c r="F994" s="455">
        <f t="shared" si="118"/>
        <v>0</v>
      </c>
      <c r="G994" s="427">
        <f t="shared" si="119"/>
        <v>0</v>
      </c>
    </row>
    <row r="995" spans="1:7" ht="12.75" customHeight="1">
      <c r="A995" s="434">
        <v>5</v>
      </c>
      <c r="B995" s="428" t="s">
        <v>561</v>
      </c>
      <c r="C995" s="428" t="s">
        <v>475</v>
      </c>
      <c r="D995" s="416"/>
      <c r="E995" s="452">
        <v>23490</v>
      </c>
      <c r="F995" s="455">
        <f t="shared" si="118"/>
        <v>0</v>
      </c>
      <c r="G995" s="427">
        <f t="shared" si="119"/>
        <v>0</v>
      </c>
    </row>
    <row r="996" spans="1:7" ht="12.75" customHeight="1">
      <c r="A996" s="434">
        <v>5</v>
      </c>
      <c r="B996" s="428" t="s">
        <v>562</v>
      </c>
      <c r="C996" s="428" t="s">
        <v>475</v>
      </c>
      <c r="D996" s="416"/>
      <c r="E996" s="452">
        <v>32490</v>
      </c>
      <c r="F996" s="455">
        <f t="shared" si="118"/>
        <v>0</v>
      </c>
      <c r="G996" s="427">
        <f t="shared" si="119"/>
        <v>0</v>
      </c>
    </row>
    <row r="997" spans="1:7" ht="12.75" customHeight="1">
      <c r="A997" s="434">
        <v>5</v>
      </c>
      <c r="B997" s="428" t="s">
        <v>563</v>
      </c>
      <c r="C997" s="428" t="s">
        <v>475</v>
      </c>
      <c r="D997" s="416"/>
      <c r="E997" s="452">
        <v>9490</v>
      </c>
      <c r="F997" s="455">
        <f t="shared" si="118"/>
        <v>0</v>
      </c>
      <c r="G997" s="427">
        <f t="shared" si="119"/>
        <v>0</v>
      </c>
    </row>
    <row r="998" spans="1:7" ht="12.75" customHeight="1">
      <c r="A998" s="434"/>
      <c r="B998" s="428"/>
      <c r="C998" s="428"/>
      <c r="D998" s="438"/>
      <c r="E998" s="427"/>
      <c r="F998" s="456"/>
      <c r="G998" s="439"/>
    </row>
    <row r="999" spans="1:7" ht="12.75" customHeight="1">
      <c r="A999" s="489"/>
      <c r="B999" s="489" t="s">
        <v>441</v>
      </c>
      <c r="C999" s="489"/>
      <c r="D999" s="489"/>
      <c r="E999" s="490"/>
      <c r="F999" s="491"/>
      <c r="G999" s="490">
        <f>SUM(G1001:G1006)</f>
        <v>665511.8110236219</v>
      </c>
    </row>
    <row r="1000" spans="1:7" ht="12.75" customHeight="1">
      <c r="A1000" s="439"/>
      <c r="B1000" s="440"/>
      <c r="C1000" s="440"/>
      <c r="D1000" s="440"/>
      <c r="E1000" s="492"/>
      <c r="F1000" s="496"/>
      <c r="G1000" s="497"/>
    </row>
    <row r="1001" spans="1:7" ht="12.75" customHeight="1">
      <c r="A1001" s="434">
        <v>5</v>
      </c>
      <c r="B1001" s="428" t="s">
        <v>429</v>
      </c>
      <c r="C1001" s="428" t="s">
        <v>403</v>
      </c>
      <c r="D1001" s="416">
        <v>3083</v>
      </c>
      <c r="E1001" s="417">
        <v>250</v>
      </c>
      <c r="F1001" s="455">
        <f aca="true" t="shared" si="120" ref="F1001:F1006">D1001*E1001</f>
        <v>770750</v>
      </c>
      <c r="G1001" s="427">
        <f aca="true" t="shared" si="121" ref="G1001:G1006">F1001/1.27</f>
        <v>606889.7637795275</v>
      </c>
    </row>
    <row r="1002" spans="1:7" ht="12.75" customHeight="1">
      <c r="A1002" s="434">
        <v>5</v>
      </c>
      <c r="B1002" s="428" t="s">
        <v>429</v>
      </c>
      <c r="C1002" s="428" t="s">
        <v>404</v>
      </c>
      <c r="D1002" s="416">
        <v>173</v>
      </c>
      <c r="E1002" s="417">
        <v>250</v>
      </c>
      <c r="F1002" s="455">
        <f t="shared" si="120"/>
        <v>43250</v>
      </c>
      <c r="G1002" s="427">
        <f t="shared" si="121"/>
        <v>34055.11811023622</v>
      </c>
    </row>
    <row r="1003" spans="1:7" ht="12.75" customHeight="1">
      <c r="A1003" s="434">
        <v>5</v>
      </c>
      <c r="B1003" s="428" t="s">
        <v>430</v>
      </c>
      <c r="C1003" s="428" t="s">
        <v>403</v>
      </c>
      <c r="D1003" s="416">
        <v>42</v>
      </c>
      <c r="E1003" s="417">
        <v>400</v>
      </c>
      <c r="F1003" s="455">
        <f t="shared" si="120"/>
        <v>16800</v>
      </c>
      <c r="G1003" s="427">
        <f t="shared" si="121"/>
        <v>13228.346456692912</v>
      </c>
    </row>
    <row r="1004" spans="1:7" ht="12.75" customHeight="1">
      <c r="A1004" s="434">
        <v>5</v>
      </c>
      <c r="B1004" s="428" t="s">
        <v>522</v>
      </c>
      <c r="C1004" s="428" t="s">
        <v>403</v>
      </c>
      <c r="D1004" s="416"/>
      <c r="E1004" s="417">
        <v>300</v>
      </c>
      <c r="F1004" s="455">
        <f t="shared" si="120"/>
        <v>0</v>
      </c>
      <c r="G1004" s="427">
        <f t="shared" si="121"/>
        <v>0</v>
      </c>
    </row>
    <row r="1005" spans="1:7" ht="12.75" customHeight="1">
      <c r="A1005" s="434">
        <v>5</v>
      </c>
      <c r="B1005" s="428" t="s">
        <v>523</v>
      </c>
      <c r="C1005" s="428" t="s">
        <v>403</v>
      </c>
      <c r="D1005" s="416">
        <v>4</v>
      </c>
      <c r="E1005" s="417">
        <v>600</v>
      </c>
      <c r="F1005" s="455">
        <f t="shared" si="120"/>
        <v>2400</v>
      </c>
      <c r="G1005" s="427">
        <f t="shared" si="121"/>
        <v>1889.763779527559</v>
      </c>
    </row>
    <row r="1006" spans="1:7" ht="12.75" customHeight="1">
      <c r="A1006" s="434">
        <v>5</v>
      </c>
      <c r="B1006" s="428" t="s">
        <v>524</v>
      </c>
      <c r="C1006" s="428" t="s">
        <v>403</v>
      </c>
      <c r="D1006" s="416">
        <v>5</v>
      </c>
      <c r="E1006" s="417">
        <v>2400</v>
      </c>
      <c r="F1006" s="455">
        <f t="shared" si="120"/>
        <v>12000</v>
      </c>
      <c r="G1006" s="427">
        <f t="shared" si="121"/>
        <v>9448.818897637795</v>
      </c>
    </row>
    <row r="1007" spans="1:7" ht="12.75" customHeight="1">
      <c r="A1007" s="434"/>
      <c r="B1007" s="439"/>
      <c r="C1007" s="439"/>
      <c r="D1007" s="416"/>
      <c r="E1007" s="417"/>
      <c r="F1007" s="455"/>
      <c r="G1007" s="427"/>
    </row>
    <row r="1008" spans="1:7" ht="12.75" customHeight="1">
      <c r="A1008" s="489"/>
      <c r="B1008" s="489" t="s">
        <v>481</v>
      </c>
      <c r="C1008" s="489"/>
      <c r="D1008" s="489"/>
      <c r="E1008" s="490"/>
      <c r="F1008" s="490">
        <f>SUM(F1010:F1032)</f>
        <v>312100</v>
      </c>
      <c r="G1008" s="490">
        <f>SUM(G1010:G1032)</f>
        <v>281868.50393700786</v>
      </c>
    </row>
    <row r="1009" spans="1:7" ht="12.75" customHeight="1">
      <c r="A1009" s="439"/>
      <c r="B1009" s="443"/>
      <c r="C1009" s="443"/>
      <c r="D1009" s="440"/>
      <c r="E1009" s="492"/>
      <c r="F1009" s="496"/>
      <c r="G1009" s="497"/>
    </row>
    <row r="1010" spans="1:7" ht="12.75" customHeight="1">
      <c r="A1010" s="434">
        <v>5</v>
      </c>
      <c r="B1010" s="428" t="s">
        <v>431</v>
      </c>
      <c r="C1010" s="419"/>
      <c r="D1010" s="416">
        <v>21</v>
      </c>
      <c r="E1010" s="417">
        <v>600</v>
      </c>
      <c r="F1010" s="455">
        <f aca="true" t="shared" si="122" ref="F1010:F1020">(E1010+C1010)*D1010</f>
        <v>12600</v>
      </c>
      <c r="G1010" s="427">
        <f>(C1010+E1010)*D1010</f>
        <v>12600</v>
      </c>
    </row>
    <row r="1011" spans="1:7" ht="12.75" customHeight="1">
      <c r="A1011" s="434">
        <v>5</v>
      </c>
      <c r="B1011" s="428" t="s">
        <v>527</v>
      </c>
      <c r="C1011" s="417"/>
      <c r="D1011" s="416"/>
      <c r="E1011" s="417">
        <v>600</v>
      </c>
      <c r="F1011" s="455">
        <f t="shared" si="122"/>
        <v>0</v>
      </c>
      <c r="G1011" s="427">
        <f aca="true" t="shared" si="123" ref="G1011:G1016">F1011/1.27</f>
        <v>0</v>
      </c>
    </row>
    <row r="1012" spans="1:7" ht="12.75" customHeight="1">
      <c r="A1012" s="434">
        <v>5</v>
      </c>
      <c r="B1012" s="428" t="s">
        <v>525</v>
      </c>
      <c r="C1012" s="417"/>
      <c r="D1012" s="416"/>
      <c r="E1012" s="417">
        <v>300</v>
      </c>
      <c r="F1012" s="455">
        <f t="shared" si="122"/>
        <v>0</v>
      </c>
      <c r="G1012" s="427">
        <f t="shared" si="123"/>
        <v>0</v>
      </c>
    </row>
    <row r="1013" spans="1:7" ht="12.75" customHeight="1">
      <c r="A1013" s="434">
        <v>5</v>
      </c>
      <c r="B1013" s="428" t="s">
        <v>526</v>
      </c>
      <c r="C1013" s="417"/>
      <c r="D1013" s="416">
        <v>158</v>
      </c>
      <c r="E1013" s="417">
        <v>900</v>
      </c>
      <c r="F1013" s="455">
        <f t="shared" si="122"/>
        <v>142200</v>
      </c>
      <c r="G1013" s="427">
        <f t="shared" si="123"/>
        <v>111968.50393700787</v>
      </c>
    </row>
    <row r="1014" spans="1:7" ht="12.75" customHeight="1">
      <c r="A1014" s="434">
        <v>5</v>
      </c>
      <c r="B1014" s="428" t="s">
        <v>528</v>
      </c>
      <c r="C1014" s="417"/>
      <c r="D1014" s="416"/>
      <c r="E1014" s="417">
        <v>400</v>
      </c>
      <c r="F1014" s="455">
        <f t="shared" si="122"/>
        <v>0</v>
      </c>
      <c r="G1014" s="427">
        <f t="shared" si="123"/>
        <v>0</v>
      </c>
    </row>
    <row r="1015" spans="1:7" ht="12.75" customHeight="1">
      <c r="A1015" s="434">
        <v>5</v>
      </c>
      <c r="B1015" s="428" t="s">
        <v>529</v>
      </c>
      <c r="C1015" s="417"/>
      <c r="D1015" s="416"/>
      <c r="E1015" s="417">
        <v>200</v>
      </c>
      <c r="F1015" s="455">
        <f t="shared" si="122"/>
        <v>0</v>
      </c>
      <c r="G1015" s="427">
        <f t="shared" si="123"/>
        <v>0</v>
      </c>
    </row>
    <row r="1016" spans="1:7" ht="12.75" customHeight="1">
      <c r="A1016" s="434">
        <v>5</v>
      </c>
      <c r="B1016" s="428" t="s">
        <v>530</v>
      </c>
      <c r="C1016" s="417"/>
      <c r="D1016" s="416"/>
      <c r="E1016" s="417">
        <v>500</v>
      </c>
      <c r="F1016" s="455">
        <f t="shared" si="122"/>
        <v>0</v>
      </c>
      <c r="G1016" s="427">
        <f t="shared" si="123"/>
        <v>0</v>
      </c>
    </row>
    <row r="1017" spans="1:7" ht="12.75" customHeight="1">
      <c r="A1017" s="434">
        <v>5</v>
      </c>
      <c r="B1017" s="428" t="s">
        <v>531</v>
      </c>
      <c r="C1017" s="417"/>
      <c r="D1017" s="416"/>
      <c r="E1017" s="417">
        <v>400</v>
      </c>
      <c r="F1017" s="455">
        <f t="shared" si="122"/>
        <v>0</v>
      </c>
      <c r="G1017" s="417">
        <f>(C1017+E1017)*D1017</f>
        <v>0</v>
      </c>
    </row>
    <row r="1018" spans="1:7" ht="12.75" customHeight="1">
      <c r="A1018" s="434">
        <v>5</v>
      </c>
      <c r="B1018" s="428" t="s">
        <v>532</v>
      </c>
      <c r="C1018" s="417"/>
      <c r="D1018" s="416"/>
      <c r="E1018" s="417">
        <v>300</v>
      </c>
      <c r="F1018" s="455">
        <f t="shared" si="122"/>
        <v>0</v>
      </c>
      <c r="G1018" s="417">
        <f>(C1018+E1018)*D1018</f>
        <v>0</v>
      </c>
    </row>
    <row r="1019" spans="1:7" ht="12.75" customHeight="1">
      <c r="A1019" s="434">
        <v>5</v>
      </c>
      <c r="B1019" s="428" t="s">
        <v>533</v>
      </c>
      <c r="C1019" s="417"/>
      <c r="D1019" s="416">
        <v>87</v>
      </c>
      <c r="E1019" s="417">
        <v>500</v>
      </c>
      <c r="F1019" s="455">
        <f t="shared" si="122"/>
        <v>43500</v>
      </c>
      <c r="G1019" s="417">
        <f>(C1019+E1019)*D1019</f>
        <v>43500</v>
      </c>
    </row>
    <row r="1020" spans="1:7" ht="12.75" customHeight="1">
      <c r="A1020" s="434">
        <v>5</v>
      </c>
      <c r="B1020" s="428" t="s">
        <v>534</v>
      </c>
      <c r="C1020" s="417"/>
      <c r="D1020" s="416"/>
      <c r="E1020" s="417">
        <v>400</v>
      </c>
      <c r="F1020" s="455">
        <f t="shared" si="122"/>
        <v>0</v>
      </c>
      <c r="G1020" s="417">
        <f>(C1020+E1020)*D1020</f>
        <v>0</v>
      </c>
    </row>
    <row r="1021" spans="1:7" ht="12.75" customHeight="1">
      <c r="A1021" s="434">
        <v>5</v>
      </c>
      <c r="B1021" s="428" t="s">
        <v>535</v>
      </c>
      <c r="C1021" s="417"/>
      <c r="D1021" s="416"/>
      <c r="E1021" s="417">
        <v>250</v>
      </c>
      <c r="F1021" s="455"/>
      <c r="G1021" s="417"/>
    </row>
    <row r="1022" spans="1:7" ht="12.75" customHeight="1">
      <c r="A1022" s="434">
        <v>5</v>
      </c>
      <c r="B1022" s="428" t="s">
        <v>536</v>
      </c>
      <c r="C1022" s="417"/>
      <c r="D1022" s="416"/>
      <c r="E1022" s="417">
        <v>500</v>
      </c>
      <c r="F1022" s="455">
        <f>(E1022+C1022)*D1022</f>
        <v>0</v>
      </c>
      <c r="G1022" s="417">
        <f>(C1022+E1022)*D1022</f>
        <v>0</v>
      </c>
    </row>
    <row r="1023" spans="1:7" ht="12.75" customHeight="1">
      <c r="A1023" s="434">
        <v>5</v>
      </c>
      <c r="B1023" s="428" t="s">
        <v>537</v>
      </c>
      <c r="C1023" s="417"/>
      <c r="D1023" s="416"/>
      <c r="E1023" s="417">
        <v>300</v>
      </c>
      <c r="F1023" s="455"/>
      <c r="G1023" s="417"/>
    </row>
    <row r="1024" spans="1:7" ht="12.75" customHeight="1">
      <c r="A1024" s="434">
        <v>5</v>
      </c>
      <c r="B1024" s="428" t="s">
        <v>538</v>
      </c>
      <c r="C1024" s="417"/>
      <c r="D1024" s="416"/>
      <c r="E1024" s="417">
        <v>400</v>
      </c>
      <c r="F1024" s="455">
        <f>(E1024+C1024)*D1024</f>
        <v>0</v>
      </c>
      <c r="G1024" s="417">
        <f>(C1024+E1024)*D1024</f>
        <v>0</v>
      </c>
    </row>
    <row r="1025" spans="1:7" ht="12.75" customHeight="1">
      <c r="A1025" s="434">
        <v>5</v>
      </c>
      <c r="B1025" s="428" t="s">
        <v>539</v>
      </c>
      <c r="C1025" s="417"/>
      <c r="D1025" s="416"/>
      <c r="E1025" s="417">
        <v>500</v>
      </c>
      <c r="F1025" s="455">
        <f>(E1025+C1025)*D1025</f>
        <v>0</v>
      </c>
      <c r="G1025" s="417">
        <f>(C1025+E1025)*D1025</f>
        <v>0</v>
      </c>
    </row>
    <row r="1026" spans="1:7" ht="12.75" customHeight="1">
      <c r="A1026" s="434">
        <v>5</v>
      </c>
      <c r="B1026" s="428" t="s">
        <v>540</v>
      </c>
      <c r="C1026" s="417"/>
      <c r="D1026" s="416">
        <v>103</v>
      </c>
      <c r="E1026" s="417">
        <v>800</v>
      </c>
      <c r="F1026" s="455">
        <f>(E1026+C1026)*D1026</f>
        <v>82400</v>
      </c>
      <c r="G1026" s="417">
        <f>(C1026+E1026)*D1026</f>
        <v>82400</v>
      </c>
    </row>
    <row r="1027" spans="1:7" ht="12.75" customHeight="1">
      <c r="A1027" s="434">
        <v>5</v>
      </c>
      <c r="B1027" s="428" t="s">
        <v>541</v>
      </c>
      <c r="C1027" s="417"/>
      <c r="D1027" s="416">
        <v>16</v>
      </c>
      <c r="E1027" s="417">
        <v>400</v>
      </c>
      <c r="F1027" s="455">
        <f>(E1027+C1027)*D1027</f>
        <v>6400</v>
      </c>
      <c r="G1027" s="417">
        <f>(C1027+E1027)*D1027</f>
        <v>6400</v>
      </c>
    </row>
    <row r="1028" spans="1:7" ht="12.75" customHeight="1">
      <c r="A1028" s="434">
        <v>5</v>
      </c>
      <c r="B1028" s="428" t="s">
        <v>542</v>
      </c>
      <c r="C1028" s="417"/>
      <c r="D1028" s="416"/>
      <c r="E1028" s="417">
        <v>300</v>
      </c>
      <c r="F1028" s="455"/>
      <c r="G1028" s="417"/>
    </row>
    <row r="1029" spans="1:7" ht="12.75" customHeight="1">
      <c r="A1029" s="434">
        <v>5</v>
      </c>
      <c r="B1029" s="428" t="s">
        <v>543</v>
      </c>
      <c r="C1029" s="417"/>
      <c r="D1029" s="416"/>
      <c r="E1029" s="417">
        <v>400</v>
      </c>
      <c r="F1029" s="455">
        <f>(E1029+C1029)*D1029</f>
        <v>0</v>
      </c>
      <c r="G1029" s="417">
        <f>(C1029+E1029)*D1029</f>
        <v>0</v>
      </c>
    </row>
    <row r="1030" spans="1:7" ht="12.75" customHeight="1">
      <c r="A1030" s="434">
        <v>5</v>
      </c>
      <c r="B1030" s="428" t="s">
        <v>544</v>
      </c>
      <c r="C1030" s="417"/>
      <c r="D1030" s="416"/>
      <c r="E1030" s="417">
        <v>200</v>
      </c>
      <c r="F1030" s="455">
        <f>(E1030+C1030)*D1030</f>
        <v>0</v>
      </c>
      <c r="G1030" s="417">
        <f>(C1030+E1030)*D1030</f>
        <v>0</v>
      </c>
    </row>
    <row r="1031" spans="1:7" ht="12.75" customHeight="1">
      <c r="A1031" s="434">
        <v>5</v>
      </c>
      <c r="B1031" s="428" t="s">
        <v>545</v>
      </c>
      <c r="C1031" s="417"/>
      <c r="D1031" s="416">
        <v>50</v>
      </c>
      <c r="E1031" s="417">
        <v>500</v>
      </c>
      <c r="F1031" s="455">
        <f>(E1031+C1031)*D1031</f>
        <v>25000</v>
      </c>
      <c r="G1031" s="417">
        <f>(C1031+E1031)*D1031</f>
        <v>25000</v>
      </c>
    </row>
    <row r="1032" spans="1:7" ht="12.75" customHeight="1">
      <c r="A1032" s="434">
        <v>5</v>
      </c>
      <c r="B1032" s="428" t="s">
        <v>546</v>
      </c>
      <c r="C1032" s="417"/>
      <c r="D1032" s="416">
        <v>0</v>
      </c>
      <c r="E1032" s="417">
        <v>0</v>
      </c>
      <c r="F1032" s="455">
        <f>(E1032+C1032)*D1032</f>
        <v>0</v>
      </c>
      <c r="G1032" s="417">
        <f>(C1032+E1032)*D1032</f>
        <v>0</v>
      </c>
    </row>
    <row r="1033" spans="1:7" ht="12.75" customHeight="1">
      <c r="A1033" s="434"/>
      <c r="B1033" s="428"/>
      <c r="C1033" s="417"/>
      <c r="D1033" s="438"/>
      <c r="E1033" s="427"/>
      <c r="F1033" s="456"/>
      <c r="G1033" s="439"/>
    </row>
    <row r="1034" spans="1:7" ht="12.75" customHeight="1">
      <c r="A1034" s="489"/>
      <c r="B1034" s="489" t="s">
        <v>482</v>
      </c>
      <c r="C1034" s="489"/>
      <c r="D1034" s="489"/>
      <c r="E1034" s="490"/>
      <c r="F1034" s="491"/>
      <c r="G1034" s="490">
        <f>SUM(G1036:G1045)</f>
        <v>192224.14173228346</v>
      </c>
    </row>
    <row r="1035" spans="1:7" ht="12.75" customHeight="1">
      <c r="A1035" s="439"/>
      <c r="B1035" s="440"/>
      <c r="C1035" s="440"/>
      <c r="D1035" s="440"/>
      <c r="E1035" s="492"/>
      <c r="F1035" s="496"/>
      <c r="G1035" s="497"/>
    </row>
    <row r="1036" spans="1:7" ht="12.75" customHeight="1">
      <c r="A1036" s="434">
        <v>5</v>
      </c>
      <c r="B1036" s="428" t="s">
        <v>431</v>
      </c>
      <c r="C1036" s="419">
        <v>0</v>
      </c>
      <c r="D1036" s="416">
        <v>21</v>
      </c>
      <c r="E1036" s="417"/>
      <c r="F1036" s="455">
        <f>(E1036+C1036)*D1036</f>
        <v>0</v>
      </c>
      <c r="G1036" s="437">
        <f>(C1036+E1036)*D1036</f>
        <v>0</v>
      </c>
    </row>
    <row r="1037" spans="1:7" ht="12.75" customHeight="1">
      <c r="A1037" s="434">
        <v>5</v>
      </c>
      <c r="B1037" s="428" t="s">
        <v>527</v>
      </c>
      <c r="C1037" s="417">
        <v>269</v>
      </c>
      <c r="D1037" s="416">
        <v>158</v>
      </c>
      <c r="E1037" s="417"/>
      <c r="F1037" s="455">
        <f>(E1037+C1037)*D1037</f>
        <v>42502</v>
      </c>
      <c r="G1037" s="437">
        <f>F1037/1.27</f>
        <v>33466.14173228347</v>
      </c>
    </row>
    <row r="1038" spans="1:7" ht="12.75" customHeight="1">
      <c r="A1038" s="434">
        <v>5</v>
      </c>
      <c r="B1038" s="428" t="s">
        <v>547</v>
      </c>
      <c r="C1038" s="417">
        <v>564</v>
      </c>
      <c r="D1038" s="416"/>
      <c r="E1038" s="417"/>
      <c r="F1038" s="455">
        <f>(E1038+C1038)*D1038</f>
        <v>0</v>
      </c>
      <c r="G1038" s="437">
        <f>F1038/1.27</f>
        <v>0</v>
      </c>
    </row>
    <row r="1039" spans="1:7" ht="12.75" customHeight="1">
      <c r="A1039" s="434">
        <v>5</v>
      </c>
      <c r="B1039" s="428" t="s">
        <v>548</v>
      </c>
      <c r="C1039" s="417">
        <v>834</v>
      </c>
      <c r="D1039" s="416">
        <v>87</v>
      </c>
      <c r="E1039" s="417"/>
      <c r="F1039" s="455">
        <f>(E1039+C1039)*D1039</f>
        <v>72558</v>
      </c>
      <c r="G1039" s="418">
        <f>(C1039+E1039)*D1039</f>
        <v>72558</v>
      </c>
    </row>
    <row r="1040" spans="1:7" ht="12.75" customHeight="1">
      <c r="A1040" s="434">
        <v>5</v>
      </c>
      <c r="B1040" s="428" t="s">
        <v>553</v>
      </c>
      <c r="C1040" s="417">
        <v>475</v>
      </c>
      <c r="D1040" s="416"/>
      <c r="E1040" s="417"/>
      <c r="F1040" s="455">
        <f aca="true" t="shared" si="124" ref="F1040:F1045">(E1040+C1040)*D1040</f>
        <v>0</v>
      </c>
      <c r="G1040" s="418">
        <f aca="true" t="shared" si="125" ref="G1040:G1045">(C1040+E1040)*D1040</f>
        <v>0</v>
      </c>
    </row>
    <row r="1041" spans="1:7" ht="12.75" customHeight="1">
      <c r="A1041" s="434">
        <v>5</v>
      </c>
      <c r="B1041" s="428" t="s">
        <v>549</v>
      </c>
      <c r="C1041" s="417">
        <v>773</v>
      </c>
      <c r="D1041" s="416"/>
      <c r="E1041" s="417"/>
      <c r="F1041" s="455">
        <f t="shared" si="124"/>
        <v>0</v>
      </c>
      <c r="G1041" s="418">
        <f t="shared" si="125"/>
        <v>0</v>
      </c>
    </row>
    <row r="1042" spans="1:10" s="432" customFormat="1" ht="12.75" customHeight="1">
      <c r="A1042" s="436">
        <v>5</v>
      </c>
      <c r="B1042" s="428" t="s">
        <v>550</v>
      </c>
      <c r="C1042" s="417">
        <v>508</v>
      </c>
      <c r="D1042" s="416">
        <v>103</v>
      </c>
      <c r="E1042" s="417"/>
      <c r="F1042" s="455">
        <f t="shared" si="124"/>
        <v>52324</v>
      </c>
      <c r="G1042" s="418">
        <f t="shared" si="125"/>
        <v>52324</v>
      </c>
      <c r="I1042" s="433"/>
      <c r="J1042" s="433"/>
    </row>
    <row r="1043" spans="1:7" ht="12.75" customHeight="1">
      <c r="A1043" s="434">
        <v>5</v>
      </c>
      <c r="B1043" s="428" t="s">
        <v>551</v>
      </c>
      <c r="C1043" s="417">
        <v>686</v>
      </c>
      <c r="D1043" s="416">
        <v>16</v>
      </c>
      <c r="E1043" s="417"/>
      <c r="F1043" s="455">
        <f t="shared" si="124"/>
        <v>10976</v>
      </c>
      <c r="G1043" s="418">
        <f t="shared" si="125"/>
        <v>10976</v>
      </c>
    </row>
    <row r="1044" spans="1:7" ht="12.75" customHeight="1">
      <c r="A1044" s="434">
        <v>5</v>
      </c>
      <c r="B1044" s="428" t="s">
        <v>552</v>
      </c>
      <c r="C1044" s="417">
        <v>458</v>
      </c>
      <c r="D1044" s="416">
        <v>50</v>
      </c>
      <c r="E1044" s="417"/>
      <c r="F1044" s="455">
        <f t="shared" si="124"/>
        <v>22900</v>
      </c>
      <c r="G1044" s="418">
        <f t="shared" si="125"/>
        <v>22900</v>
      </c>
    </row>
    <row r="1045" spans="1:7" ht="12.75" customHeight="1">
      <c r="A1045" s="434">
        <v>5</v>
      </c>
      <c r="B1045" s="428" t="s">
        <v>546</v>
      </c>
      <c r="C1045" s="417">
        <v>744</v>
      </c>
      <c r="D1045" s="416">
        <v>0</v>
      </c>
      <c r="E1045" s="417"/>
      <c r="F1045" s="455">
        <f t="shared" si="124"/>
        <v>0</v>
      </c>
      <c r="G1045" s="418">
        <f t="shared" si="125"/>
        <v>0</v>
      </c>
    </row>
    <row r="1046" spans="1:7" ht="12.75" customHeight="1">
      <c r="A1046" s="434"/>
      <c r="B1046" s="439"/>
      <c r="C1046" s="439"/>
      <c r="D1046" s="438"/>
      <c r="E1046" s="427"/>
      <c r="F1046" s="456"/>
      <c r="G1046" s="437"/>
    </row>
    <row r="1047" spans="1:7" ht="12.75" customHeight="1">
      <c r="A1047" s="462"/>
      <c r="B1047" s="462" t="s">
        <v>487</v>
      </c>
      <c r="C1047" s="462"/>
      <c r="D1047" s="462"/>
      <c r="E1047" s="484"/>
      <c r="F1047" s="485"/>
      <c r="G1047" s="484">
        <f>G999+G948+G937+G928+G904+G867+G1008</f>
        <v>5024419.68503937</v>
      </c>
    </row>
    <row r="1048" spans="1:7" ht="12.75" customHeight="1">
      <c r="A1048" s="434"/>
      <c r="B1048" s="439"/>
      <c r="C1048" s="439"/>
      <c r="D1048" s="438"/>
      <c r="E1048" s="427"/>
      <c r="F1048" s="456"/>
      <c r="G1048" s="439"/>
    </row>
    <row r="1049" spans="1:7" ht="12.75" customHeight="1">
      <c r="A1049" s="489"/>
      <c r="B1049" s="489" t="s">
        <v>438</v>
      </c>
      <c r="C1049" s="489"/>
      <c r="D1049" s="489"/>
      <c r="E1049" s="490"/>
      <c r="F1049" s="491"/>
      <c r="G1049" s="490">
        <f>SUM(G1051:G1076)</f>
        <v>3909842.5196850384</v>
      </c>
    </row>
    <row r="1050" spans="1:9" ht="12.75" customHeight="1">
      <c r="A1050" s="439"/>
      <c r="B1050" s="440"/>
      <c r="C1050" s="440"/>
      <c r="D1050" s="440"/>
      <c r="E1050" s="492"/>
      <c r="F1050" s="496"/>
      <c r="G1050" s="497"/>
      <c r="I1050" s="442"/>
    </row>
    <row r="1051" spans="1:9" ht="12.75" customHeight="1">
      <c r="A1051" s="434">
        <v>6</v>
      </c>
      <c r="B1051" s="428" t="s">
        <v>402</v>
      </c>
      <c r="C1051" s="428" t="s">
        <v>403</v>
      </c>
      <c r="D1051" s="426">
        <v>200</v>
      </c>
      <c r="E1051" s="417">
        <v>2150</v>
      </c>
      <c r="F1051" s="455">
        <f>D1051*E1051</f>
        <v>430000</v>
      </c>
      <c r="G1051" s="427">
        <f>F1051/1.27</f>
        <v>338582.6771653543</v>
      </c>
      <c r="I1051" s="447"/>
    </row>
    <row r="1052" spans="1:9" ht="12.75" customHeight="1">
      <c r="A1052" s="434">
        <v>6</v>
      </c>
      <c r="B1052" s="428" t="s">
        <v>402</v>
      </c>
      <c r="C1052" s="428" t="s">
        <v>404</v>
      </c>
      <c r="D1052" s="426">
        <v>370</v>
      </c>
      <c r="E1052" s="417">
        <v>1750</v>
      </c>
      <c r="F1052" s="455">
        <f aca="true" t="shared" si="126" ref="F1052:F1076">D1052*E1052</f>
        <v>647500</v>
      </c>
      <c r="G1052" s="427">
        <f aca="true" t="shared" si="127" ref="G1052:G1076">F1052/1.27</f>
        <v>509842.51968503935</v>
      </c>
      <c r="I1052" s="447"/>
    </row>
    <row r="1053" spans="1:9" ht="12.75" customHeight="1">
      <c r="A1053" s="434">
        <v>6</v>
      </c>
      <c r="B1053" s="428" t="s">
        <v>405</v>
      </c>
      <c r="C1053" s="428" t="s">
        <v>403</v>
      </c>
      <c r="D1053" s="426">
        <v>100</v>
      </c>
      <c r="E1053" s="417">
        <v>1100</v>
      </c>
      <c r="F1053" s="455">
        <f t="shared" si="126"/>
        <v>110000</v>
      </c>
      <c r="G1053" s="427">
        <f t="shared" si="127"/>
        <v>86614.17322834645</v>
      </c>
      <c r="I1053" s="447"/>
    </row>
    <row r="1054" spans="1:9" ht="12.75" customHeight="1">
      <c r="A1054" s="434">
        <v>6</v>
      </c>
      <c r="B1054" s="428" t="s">
        <v>405</v>
      </c>
      <c r="C1054" s="428" t="s">
        <v>404</v>
      </c>
      <c r="D1054" s="426">
        <v>100</v>
      </c>
      <c r="E1054" s="417">
        <v>750</v>
      </c>
      <c r="F1054" s="455">
        <f t="shared" si="126"/>
        <v>75000</v>
      </c>
      <c r="G1054" s="427">
        <f t="shared" si="127"/>
        <v>59055.11811023622</v>
      </c>
      <c r="I1054" s="447"/>
    </row>
    <row r="1055" spans="1:9" ht="12.75" customHeight="1">
      <c r="A1055" s="434">
        <v>6</v>
      </c>
      <c r="B1055" s="428" t="s">
        <v>406</v>
      </c>
      <c r="C1055" s="428" t="s">
        <v>403</v>
      </c>
      <c r="D1055" s="426">
        <v>100</v>
      </c>
      <c r="E1055" s="417">
        <v>1350</v>
      </c>
      <c r="F1055" s="455">
        <f t="shared" si="126"/>
        <v>135000</v>
      </c>
      <c r="G1055" s="427">
        <f t="shared" si="127"/>
        <v>106299.21259842519</v>
      </c>
      <c r="I1055" s="447"/>
    </row>
    <row r="1056" spans="1:9" ht="12.75" customHeight="1">
      <c r="A1056" s="434">
        <v>6</v>
      </c>
      <c r="B1056" s="428" t="s">
        <v>406</v>
      </c>
      <c r="C1056" s="428" t="s">
        <v>404</v>
      </c>
      <c r="D1056" s="426">
        <v>100</v>
      </c>
      <c r="E1056" s="417">
        <v>1050</v>
      </c>
      <c r="F1056" s="455">
        <f t="shared" si="126"/>
        <v>105000</v>
      </c>
      <c r="G1056" s="427">
        <f t="shared" si="127"/>
        <v>82677.1653543307</v>
      </c>
      <c r="I1056" s="447"/>
    </row>
    <row r="1057" spans="1:9" ht="12.75" customHeight="1">
      <c r="A1057" s="434">
        <v>6</v>
      </c>
      <c r="B1057" s="435" t="s">
        <v>407</v>
      </c>
      <c r="C1057" s="435" t="s">
        <v>403</v>
      </c>
      <c r="D1057" s="426">
        <v>100</v>
      </c>
      <c r="E1057" s="450">
        <v>1750</v>
      </c>
      <c r="F1057" s="455">
        <f t="shared" si="126"/>
        <v>175000</v>
      </c>
      <c r="G1057" s="427">
        <f t="shared" si="127"/>
        <v>137795.27559055117</v>
      </c>
      <c r="I1057" s="472"/>
    </row>
    <row r="1058" spans="1:9" ht="12.75" customHeight="1">
      <c r="A1058" s="434">
        <v>6</v>
      </c>
      <c r="B1058" s="435" t="s">
        <v>408</v>
      </c>
      <c r="C1058" s="435" t="s">
        <v>403</v>
      </c>
      <c r="D1058" s="426">
        <v>300</v>
      </c>
      <c r="E1058" s="450">
        <v>850</v>
      </c>
      <c r="F1058" s="455">
        <f t="shared" si="126"/>
        <v>255000</v>
      </c>
      <c r="G1058" s="427">
        <f t="shared" si="127"/>
        <v>200787.40157480314</v>
      </c>
      <c r="I1058" s="472"/>
    </row>
    <row r="1059" spans="1:9" ht="12.75" customHeight="1">
      <c r="A1059" s="434">
        <v>6</v>
      </c>
      <c r="B1059" s="435" t="s">
        <v>409</v>
      </c>
      <c r="C1059" s="435" t="s">
        <v>403</v>
      </c>
      <c r="D1059" s="426">
        <v>100</v>
      </c>
      <c r="E1059" s="450">
        <v>1150</v>
      </c>
      <c r="F1059" s="455">
        <f t="shared" si="126"/>
        <v>115000</v>
      </c>
      <c r="G1059" s="427">
        <f t="shared" si="127"/>
        <v>90551.1811023622</v>
      </c>
      <c r="I1059" s="472"/>
    </row>
    <row r="1060" spans="1:9" ht="12.75" customHeight="1">
      <c r="A1060" s="434">
        <v>6</v>
      </c>
      <c r="B1060" s="428" t="s">
        <v>410</v>
      </c>
      <c r="C1060" s="428" t="s">
        <v>403</v>
      </c>
      <c r="D1060" s="426">
        <v>600</v>
      </c>
      <c r="E1060" s="417">
        <v>1540</v>
      </c>
      <c r="F1060" s="455">
        <f t="shared" si="126"/>
        <v>924000</v>
      </c>
      <c r="G1060" s="427">
        <f t="shared" si="127"/>
        <v>727559.0551181103</v>
      </c>
      <c r="I1060" s="447"/>
    </row>
    <row r="1061" spans="1:9" ht="12.75" customHeight="1">
      <c r="A1061" s="434">
        <v>6</v>
      </c>
      <c r="B1061" s="428" t="s">
        <v>410</v>
      </c>
      <c r="C1061" s="428" t="s">
        <v>404</v>
      </c>
      <c r="D1061" s="416">
        <v>300</v>
      </c>
      <c r="E1061" s="417">
        <v>1240</v>
      </c>
      <c r="F1061" s="455">
        <f t="shared" si="126"/>
        <v>372000</v>
      </c>
      <c r="G1061" s="427">
        <f t="shared" si="127"/>
        <v>292913.3858267717</v>
      </c>
      <c r="I1061" s="447"/>
    </row>
    <row r="1062" spans="1:9" ht="12.75" customHeight="1">
      <c r="A1062" s="434">
        <v>6</v>
      </c>
      <c r="B1062" s="428" t="s">
        <v>411</v>
      </c>
      <c r="C1062" s="428" t="s">
        <v>403</v>
      </c>
      <c r="D1062" s="416">
        <v>500</v>
      </c>
      <c r="E1062" s="417">
        <v>940</v>
      </c>
      <c r="F1062" s="455">
        <f t="shared" si="126"/>
        <v>470000</v>
      </c>
      <c r="G1062" s="427">
        <f t="shared" si="127"/>
        <v>370078.7401574803</v>
      </c>
      <c r="I1062" s="447"/>
    </row>
    <row r="1063" spans="1:9" ht="12.75" customHeight="1">
      <c r="A1063" s="434">
        <v>6</v>
      </c>
      <c r="B1063" s="428" t="s">
        <v>411</v>
      </c>
      <c r="C1063" s="428" t="s">
        <v>404</v>
      </c>
      <c r="D1063" s="416">
        <v>300</v>
      </c>
      <c r="E1063" s="417">
        <v>740</v>
      </c>
      <c r="F1063" s="455">
        <f t="shared" si="126"/>
        <v>222000</v>
      </c>
      <c r="G1063" s="427">
        <f t="shared" si="127"/>
        <v>174803.1496062992</v>
      </c>
      <c r="I1063" s="447"/>
    </row>
    <row r="1064" spans="1:9" ht="12.75" customHeight="1">
      <c r="A1064" s="434">
        <v>6</v>
      </c>
      <c r="B1064" s="428" t="s">
        <v>412</v>
      </c>
      <c r="C1064" s="428" t="s">
        <v>403</v>
      </c>
      <c r="D1064" s="416">
        <v>0</v>
      </c>
      <c r="E1064" s="417">
        <v>740</v>
      </c>
      <c r="F1064" s="455">
        <f t="shared" si="126"/>
        <v>0</v>
      </c>
      <c r="G1064" s="427">
        <f t="shared" si="127"/>
        <v>0</v>
      </c>
      <c r="I1064" s="447"/>
    </row>
    <row r="1065" spans="1:9" ht="12.75" customHeight="1">
      <c r="A1065" s="434">
        <v>6</v>
      </c>
      <c r="B1065" s="428" t="s">
        <v>412</v>
      </c>
      <c r="C1065" s="428" t="s">
        <v>404</v>
      </c>
      <c r="D1065" s="416">
        <v>0</v>
      </c>
      <c r="E1065" s="417">
        <v>740</v>
      </c>
      <c r="F1065" s="455">
        <f t="shared" si="126"/>
        <v>0</v>
      </c>
      <c r="G1065" s="427">
        <f t="shared" si="127"/>
        <v>0</v>
      </c>
      <c r="I1065" s="447"/>
    </row>
    <row r="1066" spans="1:9" ht="12.75" customHeight="1">
      <c r="A1066" s="434">
        <v>6</v>
      </c>
      <c r="B1066" s="428" t="s">
        <v>413</v>
      </c>
      <c r="C1066" s="428" t="s">
        <v>403</v>
      </c>
      <c r="D1066" s="416">
        <v>0</v>
      </c>
      <c r="E1066" s="417">
        <v>440</v>
      </c>
      <c r="F1066" s="455">
        <f t="shared" si="126"/>
        <v>0</v>
      </c>
      <c r="G1066" s="427">
        <f t="shared" si="127"/>
        <v>0</v>
      </c>
      <c r="I1066" s="447"/>
    </row>
    <row r="1067" spans="1:9" ht="12.75" customHeight="1">
      <c r="A1067" s="434">
        <v>6</v>
      </c>
      <c r="B1067" s="428" t="s">
        <v>413</v>
      </c>
      <c r="C1067" s="428" t="s">
        <v>404</v>
      </c>
      <c r="D1067" s="416">
        <v>0</v>
      </c>
      <c r="E1067" s="417">
        <v>750</v>
      </c>
      <c r="F1067" s="455">
        <f t="shared" si="126"/>
        <v>0</v>
      </c>
      <c r="G1067" s="427">
        <f t="shared" si="127"/>
        <v>0</v>
      </c>
      <c r="I1067" s="447"/>
    </row>
    <row r="1068" spans="1:9" ht="12.75" customHeight="1">
      <c r="A1068" s="434">
        <v>6</v>
      </c>
      <c r="B1068" s="428" t="s">
        <v>412</v>
      </c>
      <c r="C1068" s="428" t="s">
        <v>403</v>
      </c>
      <c r="D1068" s="426">
        <v>250</v>
      </c>
      <c r="E1068" s="417">
        <v>740</v>
      </c>
      <c r="F1068" s="455">
        <f t="shared" si="126"/>
        <v>185000</v>
      </c>
      <c r="G1068" s="427">
        <f t="shared" si="127"/>
        <v>145669.29133858267</v>
      </c>
      <c r="I1068" s="447"/>
    </row>
    <row r="1069" spans="1:9" ht="12.75" customHeight="1">
      <c r="A1069" s="434">
        <v>6</v>
      </c>
      <c r="B1069" s="428" t="s">
        <v>412</v>
      </c>
      <c r="C1069" s="428" t="s">
        <v>404</v>
      </c>
      <c r="D1069" s="426">
        <v>250</v>
      </c>
      <c r="E1069" s="417">
        <v>740</v>
      </c>
      <c r="F1069" s="455">
        <f t="shared" si="126"/>
        <v>185000</v>
      </c>
      <c r="G1069" s="427">
        <f t="shared" si="127"/>
        <v>145669.29133858267</v>
      </c>
      <c r="I1069" s="447"/>
    </row>
    <row r="1070" spans="1:9" ht="12.75" customHeight="1">
      <c r="A1070" s="434">
        <v>6</v>
      </c>
      <c r="B1070" s="428" t="s">
        <v>413</v>
      </c>
      <c r="C1070" s="428" t="s">
        <v>403</v>
      </c>
      <c r="D1070" s="426">
        <v>400</v>
      </c>
      <c r="E1070" s="417">
        <v>440</v>
      </c>
      <c r="F1070" s="455">
        <f t="shared" si="126"/>
        <v>176000</v>
      </c>
      <c r="G1070" s="427">
        <f t="shared" si="127"/>
        <v>138582.67716535434</v>
      </c>
      <c r="I1070" s="447"/>
    </row>
    <row r="1071" spans="1:9" ht="12.75" customHeight="1">
      <c r="A1071" s="434">
        <v>6</v>
      </c>
      <c r="B1071" s="428" t="s">
        <v>413</v>
      </c>
      <c r="C1071" s="428" t="s">
        <v>404</v>
      </c>
      <c r="D1071" s="426">
        <v>400</v>
      </c>
      <c r="E1071" s="417">
        <v>440</v>
      </c>
      <c r="F1071" s="455">
        <f t="shared" si="126"/>
        <v>176000</v>
      </c>
      <c r="G1071" s="427">
        <f t="shared" si="127"/>
        <v>138582.67716535434</v>
      </c>
      <c r="I1071" s="447"/>
    </row>
    <row r="1072" spans="1:9" ht="12.75" customHeight="1">
      <c r="A1072" s="434">
        <v>6</v>
      </c>
      <c r="B1072" s="428" t="s">
        <v>414</v>
      </c>
      <c r="C1072" s="428" t="s">
        <v>403</v>
      </c>
      <c r="D1072" s="416">
        <v>0</v>
      </c>
      <c r="E1072" s="417">
        <v>750</v>
      </c>
      <c r="F1072" s="455">
        <f t="shared" si="126"/>
        <v>0</v>
      </c>
      <c r="G1072" s="427">
        <f t="shared" si="127"/>
        <v>0</v>
      </c>
      <c r="I1072" s="447"/>
    </row>
    <row r="1073" spans="1:9" ht="12.75" customHeight="1">
      <c r="A1073" s="434">
        <v>6</v>
      </c>
      <c r="B1073" s="428" t="s">
        <v>414</v>
      </c>
      <c r="C1073" s="428" t="s">
        <v>403</v>
      </c>
      <c r="D1073" s="416">
        <v>0</v>
      </c>
      <c r="E1073" s="417">
        <v>850</v>
      </c>
      <c r="F1073" s="455">
        <f t="shared" si="126"/>
        <v>0</v>
      </c>
      <c r="G1073" s="427">
        <f t="shared" si="127"/>
        <v>0</v>
      </c>
      <c r="I1073" s="447"/>
    </row>
    <row r="1074" spans="1:9" ht="12.75" customHeight="1">
      <c r="A1074" s="434">
        <v>6</v>
      </c>
      <c r="B1074" s="428" t="s">
        <v>415</v>
      </c>
      <c r="C1074" s="428" t="s">
        <v>403</v>
      </c>
      <c r="D1074" s="416">
        <v>300</v>
      </c>
      <c r="E1074" s="417">
        <v>300</v>
      </c>
      <c r="F1074" s="455">
        <f t="shared" si="126"/>
        <v>90000</v>
      </c>
      <c r="G1074" s="427">
        <f t="shared" si="127"/>
        <v>70866.14173228346</v>
      </c>
      <c r="I1074" s="447"/>
    </row>
    <row r="1075" spans="1:9" ht="12.75" customHeight="1">
      <c r="A1075" s="434">
        <v>6</v>
      </c>
      <c r="B1075" s="428" t="s">
        <v>416</v>
      </c>
      <c r="C1075" s="428" t="s">
        <v>403</v>
      </c>
      <c r="D1075" s="416">
        <v>200</v>
      </c>
      <c r="E1075" s="417">
        <v>350</v>
      </c>
      <c r="F1075" s="455">
        <f t="shared" si="126"/>
        <v>70000</v>
      </c>
      <c r="G1075" s="427">
        <f t="shared" si="127"/>
        <v>55118.11023622047</v>
      </c>
      <c r="I1075" s="447"/>
    </row>
    <row r="1076" spans="1:9" ht="12.75" customHeight="1">
      <c r="A1076" s="434">
        <v>6</v>
      </c>
      <c r="B1076" s="428" t="s">
        <v>417</v>
      </c>
      <c r="C1076" s="428" t="s">
        <v>403</v>
      </c>
      <c r="D1076" s="416">
        <v>120</v>
      </c>
      <c r="E1076" s="417">
        <v>400</v>
      </c>
      <c r="F1076" s="455">
        <f t="shared" si="126"/>
        <v>48000</v>
      </c>
      <c r="G1076" s="427">
        <f t="shared" si="127"/>
        <v>37795.27559055118</v>
      </c>
      <c r="I1076" s="447"/>
    </row>
    <row r="1077" spans="1:9" ht="12.75" customHeight="1">
      <c r="A1077" s="434"/>
      <c r="B1077" s="428"/>
      <c r="C1077" s="428"/>
      <c r="D1077" s="416"/>
      <c r="E1077" s="417"/>
      <c r="F1077" s="455"/>
      <c r="G1077" s="452"/>
      <c r="I1077" s="442"/>
    </row>
    <row r="1078" spans="1:7" ht="12.75" customHeight="1">
      <c r="A1078" s="489"/>
      <c r="B1078" s="495" t="s">
        <v>442</v>
      </c>
      <c r="C1078" s="489"/>
      <c r="D1078" s="489"/>
      <c r="E1078" s="490"/>
      <c r="F1078" s="491"/>
      <c r="G1078" s="490">
        <f>SUM(G1080:G1097)</f>
        <v>346889.7637795276</v>
      </c>
    </row>
    <row r="1079" spans="1:10" s="432" customFormat="1" ht="12.75" customHeight="1">
      <c r="A1079" s="436"/>
      <c r="B1079" s="436"/>
      <c r="C1079" s="443"/>
      <c r="D1079" s="443"/>
      <c r="E1079" s="452"/>
      <c r="F1079" s="458"/>
      <c r="G1079" s="452"/>
      <c r="I1079" s="433"/>
      <c r="J1079" s="433"/>
    </row>
    <row r="1080" spans="1:7" ht="12.75" customHeight="1">
      <c r="A1080" s="434">
        <v>6</v>
      </c>
      <c r="B1080" s="428" t="s">
        <v>418</v>
      </c>
      <c r="C1080" s="428" t="s">
        <v>403</v>
      </c>
      <c r="D1080" s="438">
        <v>0</v>
      </c>
      <c r="E1080" s="427">
        <v>19350</v>
      </c>
      <c r="F1080" s="455">
        <f aca="true" t="shared" si="128" ref="F1080:F1085">D1080*E1080</f>
        <v>0</v>
      </c>
      <c r="G1080" s="427">
        <f>F1080/1.27</f>
        <v>0</v>
      </c>
    </row>
    <row r="1081" spans="1:7" ht="12.75" customHeight="1">
      <c r="A1081" s="434">
        <v>6</v>
      </c>
      <c r="B1081" s="428" t="s">
        <v>419</v>
      </c>
      <c r="C1081" s="428" t="s">
        <v>404</v>
      </c>
      <c r="D1081" s="416">
        <v>2</v>
      </c>
      <c r="E1081" s="417">
        <v>13410</v>
      </c>
      <c r="F1081" s="455">
        <f t="shared" si="128"/>
        <v>26820</v>
      </c>
      <c r="G1081" s="427">
        <f>F1081/1.27</f>
        <v>21118.110236220473</v>
      </c>
    </row>
    <row r="1082" spans="1:7" ht="12.75" customHeight="1">
      <c r="A1082" s="434">
        <v>6</v>
      </c>
      <c r="B1082" s="428" t="s">
        <v>420</v>
      </c>
      <c r="C1082" s="428" t="s">
        <v>403</v>
      </c>
      <c r="D1082" s="438">
        <v>0</v>
      </c>
      <c r="E1082" s="427">
        <v>9900</v>
      </c>
      <c r="F1082" s="455">
        <f t="shared" si="128"/>
        <v>0</v>
      </c>
      <c r="G1082" s="427">
        <f aca="true" t="shared" si="129" ref="G1082:G1091">F1082/1.27</f>
        <v>0</v>
      </c>
    </row>
    <row r="1083" spans="1:7" ht="12.75" customHeight="1">
      <c r="A1083" s="434">
        <v>6</v>
      </c>
      <c r="B1083" s="428" t="s">
        <v>420</v>
      </c>
      <c r="C1083" s="428" t="s">
        <v>404</v>
      </c>
      <c r="D1083" s="438">
        <v>0</v>
      </c>
      <c r="E1083" s="427">
        <v>6750</v>
      </c>
      <c r="F1083" s="455">
        <f t="shared" si="128"/>
        <v>0</v>
      </c>
      <c r="G1083" s="427">
        <f t="shared" si="129"/>
        <v>0</v>
      </c>
    </row>
    <row r="1084" spans="1:7" ht="12.75" customHeight="1">
      <c r="A1084" s="434">
        <v>6</v>
      </c>
      <c r="B1084" s="428" t="s">
        <v>421</v>
      </c>
      <c r="C1084" s="428" t="s">
        <v>403</v>
      </c>
      <c r="D1084" s="438">
        <v>0</v>
      </c>
      <c r="E1084" s="427">
        <v>12150</v>
      </c>
      <c r="F1084" s="455">
        <f t="shared" si="128"/>
        <v>0</v>
      </c>
      <c r="G1084" s="427">
        <f t="shared" si="129"/>
        <v>0</v>
      </c>
    </row>
    <row r="1085" spans="1:7" ht="12.75" customHeight="1">
      <c r="A1085" s="434">
        <v>6</v>
      </c>
      <c r="B1085" s="428" t="s">
        <v>422</v>
      </c>
      <c r="C1085" s="428" t="s">
        <v>404</v>
      </c>
      <c r="D1085" s="416">
        <v>3</v>
      </c>
      <c r="E1085" s="417">
        <v>8910</v>
      </c>
      <c r="F1085" s="455">
        <f t="shared" si="128"/>
        <v>26730</v>
      </c>
      <c r="G1085" s="427">
        <f>F1085/1.27</f>
        <v>21047.24409448819</v>
      </c>
    </row>
    <row r="1086" spans="1:7" ht="12.75" customHeight="1">
      <c r="A1086" s="434">
        <v>6</v>
      </c>
      <c r="B1086" s="435" t="s">
        <v>423</v>
      </c>
      <c r="C1086" s="435" t="s">
        <v>403</v>
      </c>
      <c r="D1086" s="438">
        <v>0</v>
      </c>
      <c r="E1086" s="427">
        <v>15750</v>
      </c>
      <c r="F1086" s="455">
        <f aca="true" t="shared" si="130" ref="F1086:F1091">D1086*E1086</f>
        <v>0</v>
      </c>
      <c r="G1086" s="427">
        <f t="shared" si="129"/>
        <v>0</v>
      </c>
    </row>
    <row r="1087" spans="1:7" ht="12.75" customHeight="1">
      <c r="A1087" s="434">
        <v>6</v>
      </c>
      <c r="B1087" s="435" t="s">
        <v>424</v>
      </c>
      <c r="C1087" s="435" t="s">
        <v>403</v>
      </c>
      <c r="D1087" s="438">
        <v>0</v>
      </c>
      <c r="E1087" s="427">
        <v>7650</v>
      </c>
      <c r="F1087" s="455">
        <f t="shared" si="130"/>
        <v>0</v>
      </c>
      <c r="G1087" s="427">
        <f t="shared" si="129"/>
        <v>0</v>
      </c>
    </row>
    <row r="1088" spans="1:7" ht="12.75" customHeight="1">
      <c r="A1088" s="434">
        <v>6</v>
      </c>
      <c r="B1088" s="435" t="s">
        <v>409</v>
      </c>
      <c r="C1088" s="435" t="s">
        <v>403</v>
      </c>
      <c r="D1088" s="438">
        <v>0</v>
      </c>
      <c r="E1088" s="427">
        <v>10350</v>
      </c>
      <c r="F1088" s="455">
        <f t="shared" si="130"/>
        <v>0</v>
      </c>
      <c r="G1088" s="427">
        <f t="shared" si="129"/>
        <v>0</v>
      </c>
    </row>
    <row r="1089" spans="1:7" ht="12.75" customHeight="1">
      <c r="A1089" s="434">
        <v>6</v>
      </c>
      <c r="B1089" s="428" t="s">
        <v>425</v>
      </c>
      <c r="C1089" s="428" t="s">
        <v>403</v>
      </c>
      <c r="D1089" s="438">
        <v>0</v>
      </c>
      <c r="E1089" s="427">
        <v>13860</v>
      </c>
      <c r="F1089" s="455">
        <f t="shared" si="130"/>
        <v>0</v>
      </c>
      <c r="G1089" s="427">
        <f t="shared" si="129"/>
        <v>0</v>
      </c>
    </row>
    <row r="1090" spans="1:7" ht="12.75" customHeight="1">
      <c r="A1090" s="434">
        <v>6</v>
      </c>
      <c r="B1090" s="428" t="s">
        <v>425</v>
      </c>
      <c r="C1090" s="428" t="s">
        <v>404</v>
      </c>
      <c r="D1090" s="438">
        <v>0</v>
      </c>
      <c r="E1090" s="427">
        <v>11160</v>
      </c>
      <c r="F1090" s="455">
        <f t="shared" si="130"/>
        <v>0</v>
      </c>
      <c r="G1090" s="427">
        <f t="shared" si="129"/>
        <v>0</v>
      </c>
    </row>
    <row r="1091" spans="1:7" ht="12.75" customHeight="1">
      <c r="A1091" s="434">
        <v>6</v>
      </c>
      <c r="B1091" s="428" t="s">
        <v>426</v>
      </c>
      <c r="C1091" s="428" t="s">
        <v>403</v>
      </c>
      <c r="D1091" s="438">
        <v>0</v>
      </c>
      <c r="E1091" s="427">
        <v>8460</v>
      </c>
      <c r="F1091" s="455">
        <f t="shared" si="130"/>
        <v>0</v>
      </c>
      <c r="G1091" s="427">
        <f t="shared" si="129"/>
        <v>0</v>
      </c>
    </row>
    <row r="1092" spans="1:7" ht="12.75" customHeight="1">
      <c r="A1092" s="434">
        <v>6</v>
      </c>
      <c r="B1092" s="428" t="s">
        <v>427</v>
      </c>
      <c r="C1092" s="428" t="s">
        <v>404</v>
      </c>
      <c r="D1092" s="438">
        <v>0</v>
      </c>
      <c r="E1092" s="427">
        <v>6600</v>
      </c>
      <c r="F1092" s="455">
        <f aca="true" t="shared" si="131" ref="F1092:F1097">D1092*E1092</f>
        <v>0</v>
      </c>
      <c r="G1092" s="427">
        <f aca="true" t="shared" si="132" ref="G1092:G1097">F1092/1.27</f>
        <v>0</v>
      </c>
    </row>
    <row r="1093" spans="1:7" ht="12.75" customHeight="1">
      <c r="A1093" s="434">
        <v>6</v>
      </c>
      <c r="B1093" s="428" t="s">
        <v>497</v>
      </c>
      <c r="C1093" s="428" t="s">
        <v>404</v>
      </c>
      <c r="D1093" s="438">
        <v>1</v>
      </c>
      <c r="E1093" s="427">
        <v>81000</v>
      </c>
      <c r="F1093" s="455">
        <f t="shared" si="131"/>
        <v>81000</v>
      </c>
      <c r="G1093" s="427">
        <f t="shared" si="132"/>
        <v>63779.52755905512</v>
      </c>
    </row>
    <row r="1094" spans="1:7" ht="12.75" customHeight="1">
      <c r="A1094" s="434">
        <v>6</v>
      </c>
      <c r="B1094" s="429" t="s">
        <v>432</v>
      </c>
      <c r="C1094" s="429" t="s">
        <v>403</v>
      </c>
      <c r="D1094" s="438">
        <v>20</v>
      </c>
      <c r="E1094" s="427">
        <v>6800</v>
      </c>
      <c r="F1094" s="455">
        <f t="shared" si="131"/>
        <v>136000</v>
      </c>
      <c r="G1094" s="427">
        <f t="shared" si="132"/>
        <v>107086.61417322834</v>
      </c>
    </row>
    <row r="1095" spans="1:7" ht="12.75" customHeight="1">
      <c r="A1095" s="434">
        <v>6</v>
      </c>
      <c r="B1095" s="429" t="s">
        <v>433</v>
      </c>
      <c r="C1095" s="429" t="s">
        <v>404</v>
      </c>
      <c r="D1095" s="438">
        <v>10</v>
      </c>
      <c r="E1095" s="427">
        <v>6100</v>
      </c>
      <c r="F1095" s="455">
        <f t="shared" si="131"/>
        <v>61000</v>
      </c>
      <c r="G1095" s="427">
        <f t="shared" si="132"/>
        <v>48031.496062992126</v>
      </c>
    </row>
    <row r="1096" spans="1:7" ht="12.75" customHeight="1">
      <c r="A1096" s="434">
        <v>6</v>
      </c>
      <c r="B1096" s="429" t="s">
        <v>434</v>
      </c>
      <c r="C1096" s="429" t="s">
        <v>403</v>
      </c>
      <c r="D1096" s="438">
        <v>10</v>
      </c>
      <c r="E1096" s="427">
        <v>5800</v>
      </c>
      <c r="F1096" s="455">
        <f t="shared" si="131"/>
        <v>58000</v>
      </c>
      <c r="G1096" s="427">
        <f t="shared" si="132"/>
        <v>45669.291338582676</v>
      </c>
    </row>
    <row r="1097" spans="1:7" ht="12.75" customHeight="1">
      <c r="A1097" s="434">
        <v>6</v>
      </c>
      <c r="B1097" s="429" t="s">
        <v>434</v>
      </c>
      <c r="C1097" s="429" t="s">
        <v>404</v>
      </c>
      <c r="D1097" s="438">
        <v>10</v>
      </c>
      <c r="E1097" s="427">
        <v>5100</v>
      </c>
      <c r="F1097" s="455">
        <f t="shared" si="131"/>
        <v>51000</v>
      </c>
      <c r="G1097" s="427">
        <f t="shared" si="132"/>
        <v>40157.48031496063</v>
      </c>
    </row>
    <row r="1098" spans="1:7" ht="12.75" customHeight="1">
      <c r="A1098" s="434"/>
      <c r="B1098" s="439"/>
      <c r="C1098" s="439"/>
      <c r="D1098" s="438"/>
      <c r="E1098" s="427"/>
      <c r="F1098" s="456"/>
      <c r="G1098" s="439"/>
    </row>
    <row r="1099" spans="1:7" ht="12.75" customHeight="1">
      <c r="A1099" s="489"/>
      <c r="B1099" s="489" t="s">
        <v>439</v>
      </c>
      <c r="C1099" s="489"/>
      <c r="D1099" s="489"/>
      <c r="E1099" s="490"/>
      <c r="F1099" s="491"/>
      <c r="G1099" s="490">
        <f>SUM(G1101:G1106)</f>
        <v>704724.4094488189</v>
      </c>
    </row>
    <row r="1100" spans="1:7" ht="12.75" customHeight="1">
      <c r="A1100" s="439"/>
      <c r="B1100" s="440"/>
      <c r="C1100" s="440"/>
      <c r="D1100" s="440"/>
      <c r="E1100" s="492"/>
      <c r="F1100" s="496"/>
      <c r="G1100" s="497"/>
    </row>
    <row r="1101" spans="1:7" ht="12.75" customHeight="1">
      <c r="A1101" s="434">
        <v>6</v>
      </c>
      <c r="B1101" s="428" t="s">
        <v>439</v>
      </c>
      <c r="C1101" s="428" t="s">
        <v>403</v>
      </c>
      <c r="D1101" s="416">
        <v>150</v>
      </c>
      <c r="E1101" s="417">
        <v>1550</v>
      </c>
      <c r="F1101" s="455">
        <f aca="true" t="shared" si="133" ref="F1101:F1106">D1101*E1101</f>
        <v>232500</v>
      </c>
      <c r="G1101" s="427">
        <f aca="true" t="shared" si="134" ref="G1101:G1106">F1101/1.27</f>
        <v>183070.8661417323</v>
      </c>
    </row>
    <row r="1102" spans="1:7" ht="12.75" customHeight="1">
      <c r="A1102" s="434">
        <v>6</v>
      </c>
      <c r="B1102" s="428" t="s">
        <v>439</v>
      </c>
      <c r="C1102" s="428" t="s">
        <v>404</v>
      </c>
      <c r="D1102" s="416">
        <v>20</v>
      </c>
      <c r="E1102" s="417">
        <v>1300</v>
      </c>
      <c r="F1102" s="455">
        <f t="shared" si="133"/>
        <v>26000</v>
      </c>
      <c r="G1102" s="427">
        <f t="shared" si="134"/>
        <v>20472.440944881888</v>
      </c>
    </row>
    <row r="1103" spans="1:7" ht="12.75" customHeight="1">
      <c r="A1103" s="434">
        <v>6</v>
      </c>
      <c r="B1103" s="428" t="s">
        <v>498</v>
      </c>
      <c r="C1103" s="428" t="s">
        <v>403</v>
      </c>
      <c r="D1103" s="416">
        <v>250</v>
      </c>
      <c r="E1103" s="417">
        <v>1100</v>
      </c>
      <c r="F1103" s="455">
        <f t="shared" si="133"/>
        <v>275000</v>
      </c>
      <c r="G1103" s="427">
        <f t="shared" si="134"/>
        <v>216535.43307086613</v>
      </c>
    </row>
    <row r="1104" spans="1:7" ht="12.75" customHeight="1">
      <c r="A1104" s="434">
        <v>6</v>
      </c>
      <c r="B1104" s="428" t="s">
        <v>498</v>
      </c>
      <c r="C1104" s="428" t="s">
        <v>404</v>
      </c>
      <c r="D1104" s="416">
        <v>50</v>
      </c>
      <c r="E1104" s="417">
        <v>900</v>
      </c>
      <c r="F1104" s="455">
        <f t="shared" si="133"/>
        <v>45000</v>
      </c>
      <c r="G1104" s="427">
        <f t="shared" si="134"/>
        <v>35433.07086614173</v>
      </c>
    </row>
    <row r="1105" spans="1:7" ht="12.75" customHeight="1">
      <c r="A1105" s="434">
        <v>6</v>
      </c>
      <c r="B1105" s="428" t="s">
        <v>499</v>
      </c>
      <c r="C1105" s="428" t="s">
        <v>403</v>
      </c>
      <c r="D1105" s="416">
        <v>100</v>
      </c>
      <c r="E1105" s="417">
        <v>1190</v>
      </c>
      <c r="F1105" s="455">
        <f t="shared" si="133"/>
        <v>119000</v>
      </c>
      <c r="G1105" s="427">
        <f t="shared" si="134"/>
        <v>93700.7874015748</v>
      </c>
    </row>
    <row r="1106" spans="1:7" ht="12.75" customHeight="1">
      <c r="A1106" s="434">
        <v>6</v>
      </c>
      <c r="B1106" s="428" t="s">
        <v>500</v>
      </c>
      <c r="C1106" s="428" t="s">
        <v>403</v>
      </c>
      <c r="D1106" s="416">
        <v>250</v>
      </c>
      <c r="E1106" s="417">
        <v>790</v>
      </c>
      <c r="F1106" s="455">
        <f t="shared" si="133"/>
        <v>197500</v>
      </c>
      <c r="G1106" s="427">
        <f t="shared" si="134"/>
        <v>155511.81102362205</v>
      </c>
    </row>
    <row r="1107" spans="1:7" ht="12.75" customHeight="1">
      <c r="A1107" s="434"/>
      <c r="B1107" s="428"/>
      <c r="C1107" s="428"/>
      <c r="D1107" s="416"/>
      <c r="E1107" s="417"/>
      <c r="F1107" s="455"/>
      <c r="G1107" s="427"/>
    </row>
    <row r="1108" spans="1:7" ht="12.75" customHeight="1">
      <c r="A1108" s="489"/>
      <c r="B1108" s="489" t="s">
        <v>440</v>
      </c>
      <c r="C1108" s="489"/>
      <c r="D1108" s="489"/>
      <c r="E1108" s="490"/>
      <c r="F1108" s="491"/>
      <c r="G1108" s="490">
        <f>SUM(G1110:G1117)</f>
        <v>27795.27559055118</v>
      </c>
    </row>
    <row r="1109" spans="1:10" s="432" customFormat="1" ht="12.75" customHeight="1">
      <c r="A1109" s="443"/>
      <c r="B1109" s="443"/>
      <c r="C1109" s="443"/>
      <c r="D1109" s="443"/>
      <c r="E1109" s="452"/>
      <c r="F1109" s="458"/>
      <c r="G1109" s="452"/>
      <c r="I1109" s="433"/>
      <c r="J1109" s="433"/>
    </row>
    <row r="1110" spans="1:7" ht="12.75" customHeight="1">
      <c r="A1110" s="434">
        <v>6</v>
      </c>
      <c r="B1110" s="428" t="s">
        <v>501</v>
      </c>
      <c r="C1110" s="428" t="s">
        <v>452</v>
      </c>
      <c r="D1110" s="416"/>
      <c r="E1110" s="452">
        <v>14000</v>
      </c>
      <c r="F1110" s="455">
        <f aca="true" t="shared" si="135" ref="F1110:F1117">D1110*E1110</f>
        <v>0</v>
      </c>
      <c r="G1110" s="427">
        <f aca="true" t="shared" si="136" ref="G1110:G1117">F1110/1.27</f>
        <v>0</v>
      </c>
    </row>
    <row r="1111" spans="1:7" ht="12.75" customHeight="1">
      <c r="A1111" s="434">
        <v>6</v>
      </c>
      <c r="B1111" s="428" t="s">
        <v>501</v>
      </c>
      <c r="C1111" s="428" t="s">
        <v>404</v>
      </c>
      <c r="D1111" s="416"/>
      <c r="E1111" s="452">
        <v>11700</v>
      </c>
      <c r="F1111" s="455">
        <f t="shared" si="135"/>
        <v>0</v>
      </c>
      <c r="G1111" s="427">
        <f t="shared" si="136"/>
        <v>0</v>
      </c>
    </row>
    <row r="1112" spans="1:7" ht="12.75" customHeight="1">
      <c r="A1112" s="434">
        <v>6</v>
      </c>
      <c r="B1112" s="428" t="s">
        <v>505</v>
      </c>
      <c r="C1112" s="428" t="s">
        <v>452</v>
      </c>
      <c r="D1112" s="416"/>
      <c r="E1112" s="417">
        <v>9900</v>
      </c>
      <c r="F1112" s="455">
        <f t="shared" si="135"/>
        <v>0</v>
      </c>
      <c r="G1112" s="427">
        <f t="shared" si="136"/>
        <v>0</v>
      </c>
    </row>
    <row r="1113" spans="1:7" ht="12.75" customHeight="1">
      <c r="A1113" s="434">
        <v>6</v>
      </c>
      <c r="B1113" s="428" t="s">
        <v>505</v>
      </c>
      <c r="C1113" s="428" t="s">
        <v>404</v>
      </c>
      <c r="D1113" s="416">
        <v>2</v>
      </c>
      <c r="E1113" s="417">
        <v>8100</v>
      </c>
      <c r="F1113" s="455">
        <f t="shared" si="135"/>
        <v>16200</v>
      </c>
      <c r="G1113" s="427">
        <f t="shared" si="136"/>
        <v>12755.905511811023</v>
      </c>
    </row>
    <row r="1114" spans="1:7" ht="12.75" customHeight="1">
      <c r="A1114" s="434">
        <v>6</v>
      </c>
      <c r="B1114" s="428" t="s">
        <v>502</v>
      </c>
      <c r="C1114" s="428" t="s">
        <v>452</v>
      </c>
      <c r="D1114" s="438"/>
      <c r="E1114" s="427">
        <v>7300</v>
      </c>
      <c r="F1114" s="455">
        <f t="shared" si="135"/>
        <v>0</v>
      </c>
      <c r="G1114" s="427">
        <f t="shared" si="136"/>
        <v>0</v>
      </c>
    </row>
    <row r="1115" spans="1:7" ht="12.75" customHeight="1">
      <c r="A1115" s="434">
        <v>6</v>
      </c>
      <c r="B1115" s="428" t="s">
        <v>502</v>
      </c>
      <c r="C1115" s="428" t="s">
        <v>404</v>
      </c>
      <c r="D1115" s="438">
        <v>1</v>
      </c>
      <c r="E1115" s="427">
        <v>6200</v>
      </c>
      <c r="F1115" s="455">
        <f t="shared" si="135"/>
        <v>6200</v>
      </c>
      <c r="G1115" s="427">
        <f t="shared" si="136"/>
        <v>4881.889763779527</v>
      </c>
    </row>
    <row r="1116" spans="1:7" ht="12.75" customHeight="1">
      <c r="A1116" s="434">
        <v>6</v>
      </c>
      <c r="B1116" s="428" t="s">
        <v>503</v>
      </c>
      <c r="C1116" s="428" t="s">
        <v>452</v>
      </c>
      <c r="D1116" s="416"/>
      <c r="E1116" s="417">
        <v>5200</v>
      </c>
      <c r="F1116" s="455">
        <f t="shared" si="135"/>
        <v>0</v>
      </c>
      <c r="G1116" s="427">
        <f t="shared" si="136"/>
        <v>0</v>
      </c>
    </row>
    <row r="1117" spans="1:7" ht="12.75" customHeight="1">
      <c r="A1117" s="434">
        <v>6</v>
      </c>
      <c r="B1117" s="428" t="s">
        <v>503</v>
      </c>
      <c r="C1117" s="428" t="s">
        <v>404</v>
      </c>
      <c r="D1117" s="416">
        <v>3</v>
      </c>
      <c r="E1117" s="417">
        <v>4300</v>
      </c>
      <c r="F1117" s="455">
        <f t="shared" si="135"/>
        <v>12900</v>
      </c>
      <c r="G1117" s="427">
        <f t="shared" si="136"/>
        <v>10157.48031496063</v>
      </c>
    </row>
    <row r="1118" spans="1:7" ht="12.75" customHeight="1">
      <c r="A1118" s="434"/>
      <c r="B1118" s="439"/>
      <c r="C1118" s="439"/>
      <c r="D1118" s="438"/>
      <c r="E1118" s="427"/>
      <c r="F1118" s="456"/>
      <c r="G1118" s="439"/>
    </row>
    <row r="1119" spans="1:7" ht="12.75" customHeight="1">
      <c r="A1119" s="489"/>
      <c r="B1119" s="489" t="s">
        <v>428</v>
      </c>
      <c r="C1119" s="489"/>
      <c r="D1119" s="489"/>
      <c r="E1119" s="490"/>
      <c r="F1119" s="491"/>
      <c r="G1119" s="490">
        <f>SUM(G1121:G1168)</f>
        <v>285236.22047244094</v>
      </c>
    </row>
    <row r="1120" spans="1:7" ht="12.75" customHeight="1">
      <c r="A1120" s="439"/>
      <c r="B1120" s="440"/>
      <c r="C1120" s="440"/>
      <c r="D1120" s="440"/>
      <c r="E1120" s="492"/>
      <c r="F1120" s="496"/>
      <c r="G1120" s="497"/>
    </row>
    <row r="1121" spans="1:7" ht="12.75" customHeight="1">
      <c r="A1121" s="434">
        <v>6</v>
      </c>
      <c r="B1121" s="428" t="s">
        <v>504</v>
      </c>
      <c r="C1121" s="428" t="s">
        <v>403</v>
      </c>
      <c r="D1121" s="416">
        <v>25</v>
      </c>
      <c r="E1121" s="452">
        <v>650</v>
      </c>
      <c r="F1121" s="455">
        <f>D1121*E1121</f>
        <v>16250</v>
      </c>
      <c r="G1121" s="427">
        <f>F1121/1.27</f>
        <v>12795.27559055118</v>
      </c>
    </row>
    <row r="1122" spans="1:7" ht="12.75" customHeight="1">
      <c r="A1122" s="434">
        <v>6</v>
      </c>
      <c r="B1122" s="428" t="s">
        <v>471</v>
      </c>
      <c r="C1122" s="428" t="s">
        <v>403</v>
      </c>
      <c r="D1122" s="416"/>
      <c r="E1122" s="452">
        <v>1000</v>
      </c>
      <c r="F1122" s="455">
        <f aca="true" t="shared" si="137" ref="F1122:F1168">D1122*E1122</f>
        <v>0</v>
      </c>
      <c r="G1122" s="427">
        <f aca="true" t="shared" si="138" ref="G1122:G1168">F1122/1.27</f>
        <v>0</v>
      </c>
    </row>
    <row r="1123" spans="1:7" ht="12.75" customHeight="1">
      <c r="A1123" s="434">
        <v>6</v>
      </c>
      <c r="B1123" s="428" t="s">
        <v>473</v>
      </c>
      <c r="C1123" s="428" t="s">
        <v>403</v>
      </c>
      <c r="D1123" s="416"/>
      <c r="E1123" s="452">
        <v>400</v>
      </c>
      <c r="F1123" s="455">
        <f t="shared" si="137"/>
        <v>0</v>
      </c>
      <c r="G1123" s="427">
        <f t="shared" si="138"/>
        <v>0</v>
      </c>
    </row>
    <row r="1124" spans="1:7" ht="12.75" customHeight="1">
      <c r="A1124" s="434">
        <v>6</v>
      </c>
      <c r="B1124" s="428" t="s">
        <v>474</v>
      </c>
      <c r="C1124" s="428" t="s">
        <v>403</v>
      </c>
      <c r="D1124" s="416"/>
      <c r="E1124" s="452">
        <v>700</v>
      </c>
      <c r="F1124" s="455">
        <f t="shared" si="137"/>
        <v>0</v>
      </c>
      <c r="G1124" s="427">
        <f t="shared" si="138"/>
        <v>0</v>
      </c>
    </row>
    <row r="1125" spans="1:7" ht="12.75" customHeight="1">
      <c r="A1125" s="434">
        <v>6</v>
      </c>
      <c r="B1125" s="428" t="s">
        <v>468</v>
      </c>
      <c r="C1125" s="428" t="s">
        <v>403</v>
      </c>
      <c r="D1125" s="416">
        <v>10</v>
      </c>
      <c r="E1125" s="452">
        <v>4800</v>
      </c>
      <c r="F1125" s="455">
        <f t="shared" si="137"/>
        <v>48000</v>
      </c>
      <c r="G1125" s="427">
        <f t="shared" si="138"/>
        <v>37795.27559055118</v>
      </c>
    </row>
    <row r="1126" spans="1:7" ht="12.75" customHeight="1">
      <c r="A1126" s="434">
        <v>6</v>
      </c>
      <c r="B1126" s="428" t="s">
        <v>469</v>
      </c>
      <c r="C1126" s="428" t="s">
        <v>403</v>
      </c>
      <c r="D1126" s="416">
        <v>10</v>
      </c>
      <c r="E1126" s="452">
        <v>6000</v>
      </c>
      <c r="F1126" s="455">
        <f t="shared" si="137"/>
        <v>60000</v>
      </c>
      <c r="G1126" s="427">
        <f t="shared" si="138"/>
        <v>47244.09448818897</v>
      </c>
    </row>
    <row r="1127" spans="1:7" ht="12.75" customHeight="1">
      <c r="A1127" s="434">
        <v>6</v>
      </c>
      <c r="B1127" s="428" t="s">
        <v>470</v>
      </c>
      <c r="C1127" s="428" t="s">
        <v>403</v>
      </c>
      <c r="D1127" s="416">
        <v>10</v>
      </c>
      <c r="E1127" s="452">
        <v>7200</v>
      </c>
      <c r="F1127" s="455">
        <f t="shared" si="137"/>
        <v>72000</v>
      </c>
      <c r="G1127" s="427">
        <f t="shared" si="138"/>
        <v>56692.913385826774</v>
      </c>
    </row>
    <row r="1128" spans="1:7" ht="12.75" customHeight="1">
      <c r="A1128" s="434">
        <v>6</v>
      </c>
      <c r="B1128" s="428" t="s">
        <v>506</v>
      </c>
      <c r="C1128" s="428" t="s">
        <v>403</v>
      </c>
      <c r="D1128" s="416"/>
      <c r="E1128" s="452">
        <v>4500</v>
      </c>
      <c r="F1128" s="455">
        <f t="shared" si="137"/>
        <v>0</v>
      </c>
      <c r="G1128" s="427">
        <f t="shared" si="138"/>
        <v>0</v>
      </c>
    </row>
    <row r="1129" spans="1:7" ht="12.75" customHeight="1">
      <c r="A1129" s="434">
        <v>6</v>
      </c>
      <c r="B1129" s="428" t="s">
        <v>507</v>
      </c>
      <c r="C1129" s="428" t="s">
        <v>403</v>
      </c>
      <c r="D1129" s="416"/>
      <c r="E1129" s="452">
        <v>9000</v>
      </c>
      <c r="F1129" s="455">
        <f t="shared" si="137"/>
        <v>0</v>
      </c>
      <c r="G1129" s="427">
        <f t="shared" si="138"/>
        <v>0</v>
      </c>
    </row>
    <row r="1130" spans="1:7" ht="12.75" customHeight="1">
      <c r="A1130" s="434">
        <v>6</v>
      </c>
      <c r="B1130" s="428" t="s">
        <v>472</v>
      </c>
      <c r="C1130" s="428" t="s">
        <v>403</v>
      </c>
      <c r="D1130" s="416">
        <v>10</v>
      </c>
      <c r="E1130" s="452">
        <v>4200</v>
      </c>
      <c r="F1130" s="455">
        <f t="shared" si="137"/>
        <v>42000</v>
      </c>
      <c r="G1130" s="427">
        <f t="shared" si="138"/>
        <v>33070.86614173228</v>
      </c>
    </row>
    <row r="1131" spans="1:7" ht="12.75" customHeight="1">
      <c r="A1131" s="434">
        <v>6</v>
      </c>
      <c r="B1131" s="428" t="s">
        <v>467</v>
      </c>
      <c r="C1131" s="428" t="s">
        <v>403</v>
      </c>
      <c r="D1131" s="416"/>
      <c r="E1131" s="452">
        <v>3700</v>
      </c>
      <c r="F1131" s="455">
        <f t="shared" si="137"/>
        <v>0</v>
      </c>
      <c r="G1131" s="427">
        <f t="shared" si="138"/>
        <v>0</v>
      </c>
    </row>
    <row r="1132" spans="1:7" ht="12.75" customHeight="1">
      <c r="A1132" s="434">
        <v>6</v>
      </c>
      <c r="B1132" s="428" t="s">
        <v>466</v>
      </c>
      <c r="C1132" s="428" t="s">
        <v>403</v>
      </c>
      <c r="D1132" s="416"/>
      <c r="E1132" s="452">
        <v>3000</v>
      </c>
      <c r="F1132" s="455">
        <f t="shared" si="137"/>
        <v>0</v>
      </c>
      <c r="G1132" s="427">
        <f t="shared" si="138"/>
        <v>0</v>
      </c>
    </row>
    <row r="1133" spans="1:7" ht="12.75" customHeight="1">
      <c r="A1133" s="434">
        <v>6</v>
      </c>
      <c r="B1133" s="428" t="s">
        <v>508</v>
      </c>
      <c r="C1133" s="428" t="s">
        <v>403</v>
      </c>
      <c r="D1133" s="416"/>
      <c r="E1133" s="452">
        <v>3300</v>
      </c>
      <c r="F1133" s="455">
        <f t="shared" si="137"/>
        <v>0</v>
      </c>
      <c r="G1133" s="427">
        <f t="shared" si="138"/>
        <v>0</v>
      </c>
    </row>
    <row r="1134" spans="1:7" ht="12.75" customHeight="1">
      <c r="A1134" s="434">
        <v>6</v>
      </c>
      <c r="B1134" s="428" t="s">
        <v>465</v>
      </c>
      <c r="C1134" s="428" t="s">
        <v>403</v>
      </c>
      <c r="D1134" s="416"/>
      <c r="E1134" s="452">
        <v>5500</v>
      </c>
      <c r="F1134" s="455">
        <f t="shared" si="137"/>
        <v>0</v>
      </c>
      <c r="G1134" s="427">
        <f t="shared" si="138"/>
        <v>0</v>
      </c>
    </row>
    <row r="1135" spans="1:7" ht="12.75" customHeight="1">
      <c r="A1135" s="434">
        <v>6</v>
      </c>
      <c r="B1135" s="428" t="s">
        <v>509</v>
      </c>
      <c r="C1135" s="428" t="s">
        <v>403</v>
      </c>
      <c r="D1135" s="416"/>
      <c r="E1135" s="452">
        <v>4400</v>
      </c>
      <c r="F1135" s="455">
        <f t="shared" si="137"/>
        <v>0</v>
      </c>
      <c r="G1135" s="427">
        <f t="shared" si="138"/>
        <v>0</v>
      </c>
    </row>
    <row r="1136" spans="1:7" ht="12.75" customHeight="1">
      <c r="A1136" s="434">
        <v>6</v>
      </c>
      <c r="B1136" s="428" t="s">
        <v>510</v>
      </c>
      <c r="C1136" s="428" t="s">
        <v>403</v>
      </c>
      <c r="D1136" s="416">
        <v>10</v>
      </c>
      <c r="E1136" s="452">
        <v>4000</v>
      </c>
      <c r="F1136" s="455">
        <f t="shared" si="137"/>
        <v>40000</v>
      </c>
      <c r="G1136" s="427">
        <f t="shared" si="138"/>
        <v>31496.062992125982</v>
      </c>
    </row>
    <row r="1137" spans="1:7" ht="12.75" customHeight="1">
      <c r="A1137" s="434">
        <v>6</v>
      </c>
      <c r="B1137" s="428" t="s">
        <v>511</v>
      </c>
      <c r="C1137" s="428" t="s">
        <v>403</v>
      </c>
      <c r="D1137" s="416"/>
      <c r="E1137" s="452">
        <v>4000</v>
      </c>
      <c r="F1137" s="455">
        <f t="shared" si="137"/>
        <v>0</v>
      </c>
      <c r="G1137" s="427">
        <f t="shared" si="138"/>
        <v>0</v>
      </c>
    </row>
    <row r="1138" spans="1:7" ht="12.75" customHeight="1">
      <c r="A1138" s="434">
        <v>6</v>
      </c>
      <c r="B1138" s="428" t="s">
        <v>512</v>
      </c>
      <c r="C1138" s="428" t="s">
        <v>403</v>
      </c>
      <c r="D1138" s="416">
        <v>10</v>
      </c>
      <c r="E1138" s="452">
        <v>4000</v>
      </c>
      <c r="F1138" s="455">
        <f t="shared" si="137"/>
        <v>40000</v>
      </c>
      <c r="G1138" s="427">
        <f t="shared" si="138"/>
        <v>31496.062992125982</v>
      </c>
    </row>
    <row r="1139" spans="1:7" ht="12.75" customHeight="1">
      <c r="A1139" s="434">
        <v>6</v>
      </c>
      <c r="B1139" s="428" t="s">
        <v>513</v>
      </c>
      <c r="C1139" s="428" t="s">
        <v>403</v>
      </c>
      <c r="D1139" s="416">
        <v>10</v>
      </c>
      <c r="E1139" s="452">
        <v>4400</v>
      </c>
      <c r="F1139" s="455">
        <f t="shared" si="137"/>
        <v>44000</v>
      </c>
      <c r="G1139" s="427">
        <f t="shared" si="138"/>
        <v>34645.669291338585</v>
      </c>
    </row>
    <row r="1140" spans="1:7" ht="12.75" customHeight="1">
      <c r="A1140" s="434">
        <v>6</v>
      </c>
      <c r="B1140" s="428" t="s">
        <v>515</v>
      </c>
      <c r="C1140" s="428" t="s">
        <v>403</v>
      </c>
      <c r="D1140" s="416"/>
      <c r="E1140" s="452">
        <v>4900</v>
      </c>
      <c r="F1140" s="455">
        <f t="shared" si="137"/>
        <v>0</v>
      </c>
      <c r="G1140" s="427">
        <f t="shared" si="138"/>
        <v>0</v>
      </c>
    </row>
    <row r="1141" spans="1:7" ht="12.75" customHeight="1">
      <c r="A1141" s="434">
        <v>6</v>
      </c>
      <c r="B1141" s="428" t="s">
        <v>514</v>
      </c>
      <c r="C1141" s="428" t="s">
        <v>403</v>
      </c>
      <c r="D1141" s="416"/>
      <c r="E1141" s="452">
        <v>4400</v>
      </c>
      <c r="F1141" s="455">
        <f t="shared" si="137"/>
        <v>0</v>
      </c>
      <c r="G1141" s="427">
        <f t="shared" si="138"/>
        <v>0</v>
      </c>
    </row>
    <row r="1142" spans="1:7" ht="12.75" customHeight="1">
      <c r="A1142" s="434">
        <v>6</v>
      </c>
      <c r="B1142" s="428" t="s">
        <v>464</v>
      </c>
      <c r="C1142" s="428" t="s">
        <v>403</v>
      </c>
      <c r="D1142" s="416"/>
      <c r="E1142" s="452">
        <v>4900</v>
      </c>
      <c r="F1142" s="455">
        <f t="shared" si="137"/>
        <v>0</v>
      </c>
      <c r="G1142" s="427">
        <f t="shared" si="138"/>
        <v>0</v>
      </c>
    </row>
    <row r="1143" spans="1:7" ht="12.75" customHeight="1">
      <c r="A1143" s="434">
        <v>6</v>
      </c>
      <c r="B1143" s="428" t="s">
        <v>463</v>
      </c>
      <c r="C1143" s="428" t="s">
        <v>403</v>
      </c>
      <c r="D1143" s="416"/>
      <c r="E1143" s="452">
        <v>5500</v>
      </c>
      <c r="F1143" s="455">
        <f t="shared" si="137"/>
        <v>0</v>
      </c>
      <c r="G1143" s="427">
        <f t="shared" si="138"/>
        <v>0</v>
      </c>
    </row>
    <row r="1144" spans="1:7" ht="12.75" customHeight="1">
      <c r="A1144" s="434">
        <v>6</v>
      </c>
      <c r="B1144" s="428" t="s">
        <v>462</v>
      </c>
      <c r="C1144" s="428" t="s">
        <v>403</v>
      </c>
      <c r="D1144" s="416"/>
      <c r="E1144" s="452">
        <v>6900</v>
      </c>
      <c r="F1144" s="455">
        <f t="shared" si="137"/>
        <v>0</v>
      </c>
      <c r="G1144" s="427">
        <f t="shared" si="138"/>
        <v>0</v>
      </c>
    </row>
    <row r="1145" spans="1:7" ht="12.75" customHeight="1">
      <c r="A1145" s="434">
        <v>6</v>
      </c>
      <c r="B1145" s="428" t="s">
        <v>516</v>
      </c>
      <c r="C1145" s="428" t="s">
        <v>403</v>
      </c>
      <c r="D1145" s="416"/>
      <c r="E1145" s="452">
        <v>3200</v>
      </c>
      <c r="F1145" s="455">
        <f t="shared" si="137"/>
        <v>0</v>
      </c>
      <c r="G1145" s="427">
        <f t="shared" si="138"/>
        <v>0</v>
      </c>
    </row>
    <row r="1146" spans="1:7" ht="12.75" customHeight="1">
      <c r="A1146" s="434">
        <v>6</v>
      </c>
      <c r="B1146" s="428" t="s">
        <v>517</v>
      </c>
      <c r="C1146" s="428" t="s">
        <v>403</v>
      </c>
      <c r="D1146" s="416"/>
      <c r="E1146" s="452">
        <v>1400</v>
      </c>
      <c r="F1146" s="455">
        <f t="shared" si="137"/>
        <v>0</v>
      </c>
      <c r="G1146" s="427">
        <f t="shared" si="138"/>
        <v>0</v>
      </c>
    </row>
    <row r="1147" spans="1:7" ht="12.75" customHeight="1">
      <c r="A1147" s="434">
        <v>6</v>
      </c>
      <c r="B1147" s="428" t="s">
        <v>518</v>
      </c>
      <c r="C1147" s="428" t="s">
        <v>403</v>
      </c>
      <c r="D1147" s="416"/>
      <c r="E1147" s="452">
        <v>2700</v>
      </c>
      <c r="F1147" s="455">
        <f t="shared" si="137"/>
        <v>0</v>
      </c>
      <c r="G1147" s="427">
        <f t="shared" si="138"/>
        <v>0</v>
      </c>
    </row>
    <row r="1148" spans="1:7" ht="12.75" customHeight="1">
      <c r="A1148" s="434">
        <v>6</v>
      </c>
      <c r="B1148" s="428" t="s">
        <v>519</v>
      </c>
      <c r="C1148" s="428" t="s">
        <v>403</v>
      </c>
      <c r="D1148" s="416"/>
      <c r="E1148" s="452">
        <v>2300</v>
      </c>
      <c r="F1148" s="455">
        <f t="shared" si="137"/>
        <v>0</v>
      </c>
      <c r="G1148" s="427">
        <f t="shared" si="138"/>
        <v>0</v>
      </c>
    </row>
    <row r="1149" spans="1:7" ht="12.75" customHeight="1">
      <c r="A1149" s="434">
        <v>6</v>
      </c>
      <c r="B1149" s="428" t="s">
        <v>520</v>
      </c>
      <c r="C1149" s="428" t="s">
        <v>403</v>
      </c>
      <c r="D1149" s="416"/>
      <c r="E1149" s="452">
        <v>3200</v>
      </c>
      <c r="F1149" s="455">
        <f t="shared" si="137"/>
        <v>0</v>
      </c>
      <c r="G1149" s="427">
        <f t="shared" si="138"/>
        <v>0</v>
      </c>
    </row>
    <row r="1150" spans="1:7" ht="12.75" customHeight="1">
      <c r="A1150" s="434">
        <v>6</v>
      </c>
      <c r="B1150" s="428" t="s">
        <v>521</v>
      </c>
      <c r="C1150" s="428" t="s">
        <v>403</v>
      </c>
      <c r="D1150" s="416"/>
      <c r="E1150" s="452">
        <v>3200</v>
      </c>
      <c r="F1150" s="455">
        <f t="shared" si="137"/>
        <v>0</v>
      </c>
      <c r="G1150" s="427">
        <f t="shared" si="138"/>
        <v>0</v>
      </c>
    </row>
    <row r="1151" spans="1:7" ht="12.75" customHeight="1">
      <c r="A1151" s="434">
        <v>6</v>
      </c>
      <c r="B1151" s="428" t="s">
        <v>461</v>
      </c>
      <c r="C1151" s="428" t="s">
        <v>403</v>
      </c>
      <c r="D1151" s="416"/>
      <c r="E1151" s="452">
        <v>7900</v>
      </c>
      <c r="F1151" s="455">
        <f t="shared" si="137"/>
        <v>0</v>
      </c>
      <c r="G1151" s="427">
        <f t="shared" si="138"/>
        <v>0</v>
      </c>
    </row>
    <row r="1152" spans="1:7" ht="12.75" customHeight="1">
      <c r="A1152" s="434">
        <v>6</v>
      </c>
      <c r="B1152" s="428" t="s">
        <v>460</v>
      </c>
      <c r="C1152" s="428" t="s">
        <v>403</v>
      </c>
      <c r="D1152" s="416"/>
      <c r="E1152" s="452">
        <v>4500</v>
      </c>
      <c r="F1152" s="455">
        <f t="shared" si="137"/>
        <v>0</v>
      </c>
      <c r="G1152" s="427">
        <f t="shared" si="138"/>
        <v>0</v>
      </c>
    </row>
    <row r="1153" spans="1:7" ht="12.75" customHeight="1">
      <c r="A1153" s="434">
        <v>6</v>
      </c>
      <c r="B1153" s="428" t="s">
        <v>459</v>
      </c>
      <c r="C1153" s="428" t="s">
        <v>403</v>
      </c>
      <c r="D1153" s="416"/>
      <c r="E1153" s="452">
        <v>5500</v>
      </c>
      <c r="F1153" s="455">
        <f t="shared" si="137"/>
        <v>0</v>
      </c>
      <c r="G1153" s="427">
        <f t="shared" si="138"/>
        <v>0</v>
      </c>
    </row>
    <row r="1154" spans="1:7" ht="12.75" customHeight="1">
      <c r="A1154" s="434">
        <v>6</v>
      </c>
      <c r="B1154" s="428" t="s">
        <v>480</v>
      </c>
      <c r="C1154" s="428" t="s">
        <v>403</v>
      </c>
      <c r="D1154" s="416"/>
      <c r="E1154" s="452">
        <v>2600</v>
      </c>
      <c r="F1154" s="455">
        <f t="shared" si="137"/>
        <v>0</v>
      </c>
      <c r="G1154" s="427">
        <f t="shared" si="138"/>
        <v>0</v>
      </c>
    </row>
    <row r="1155" spans="1:7" ht="12.75" customHeight="1">
      <c r="A1155" s="434">
        <v>6</v>
      </c>
      <c r="B1155" s="428" t="s">
        <v>458</v>
      </c>
      <c r="C1155" s="428" t="s">
        <v>403</v>
      </c>
      <c r="D1155" s="416"/>
      <c r="E1155" s="452">
        <v>8900</v>
      </c>
      <c r="F1155" s="455">
        <f t="shared" si="137"/>
        <v>0</v>
      </c>
      <c r="G1155" s="427">
        <f t="shared" si="138"/>
        <v>0</v>
      </c>
    </row>
    <row r="1156" spans="1:7" ht="12.75" customHeight="1">
      <c r="A1156" s="434">
        <v>6</v>
      </c>
      <c r="B1156" s="428" t="s">
        <v>457</v>
      </c>
      <c r="C1156" s="428" t="s">
        <v>403</v>
      </c>
      <c r="D1156" s="416"/>
      <c r="E1156" s="452">
        <v>9900</v>
      </c>
      <c r="F1156" s="455">
        <f t="shared" si="137"/>
        <v>0</v>
      </c>
      <c r="G1156" s="427">
        <f t="shared" si="138"/>
        <v>0</v>
      </c>
    </row>
    <row r="1157" spans="1:7" ht="12.75" customHeight="1">
      <c r="A1157" s="434">
        <v>6</v>
      </c>
      <c r="B1157" s="428" t="s">
        <v>456</v>
      </c>
      <c r="C1157" s="428" t="s">
        <v>403</v>
      </c>
      <c r="D1157" s="416"/>
      <c r="E1157" s="452">
        <v>9900</v>
      </c>
      <c r="F1157" s="455">
        <f t="shared" si="137"/>
        <v>0</v>
      </c>
      <c r="G1157" s="427">
        <f t="shared" si="138"/>
        <v>0</v>
      </c>
    </row>
    <row r="1158" spans="1:7" ht="12.75" customHeight="1">
      <c r="A1158" s="434">
        <v>6</v>
      </c>
      <c r="B1158" s="428" t="s">
        <v>455</v>
      </c>
      <c r="C1158" s="428" t="s">
        <v>403</v>
      </c>
      <c r="D1158" s="416"/>
      <c r="E1158" s="452">
        <v>4500</v>
      </c>
      <c r="F1158" s="455">
        <f t="shared" si="137"/>
        <v>0</v>
      </c>
      <c r="G1158" s="427">
        <f t="shared" si="138"/>
        <v>0</v>
      </c>
    </row>
    <row r="1159" spans="1:7" ht="12.75" customHeight="1">
      <c r="A1159" s="434">
        <v>6</v>
      </c>
      <c r="B1159" s="428" t="s">
        <v>454</v>
      </c>
      <c r="C1159" s="428" t="s">
        <v>403</v>
      </c>
      <c r="D1159" s="416"/>
      <c r="E1159" s="452">
        <v>8900</v>
      </c>
      <c r="F1159" s="455">
        <f t="shared" si="137"/>
        <v>0</v>
      </c>
      <c r="G1159" s="427">
        <f t="shared" si="138"/>
        <v>0</v>
      </c>
    </row>
    <row r="1160" spans="1:7" ht="12.75" customHeight="1">
      <c r="A1160" s="434">
        <v>6</v>
      </c>
      <c r="B1160" s="428" t="s">
        <v>453</v>
      </c>
      <c r="C1160" s="428" t="s">
        <v>403</v>
      </c>
      <c r="D1160" s="416"/>
      <c r="E1160" s="452">
        <v>7900</v>
      </c>
      <c r="F1160" s="455">
        <f t="shared" si="137"/>
        <v>0</v>
      </c>
      <c r="G1160" s="427">
        <f t="shared" si="138"/>
        <v>0</v>
      </c>
    </row>
    <row r="1161" spans="1:7" ht="12.75" customHeight="1">
      <c r="A1161" s="434">
        <v>6</v>
      </c>
      <c r="B1161" s="428" t="s">
        <v>556</v>
      </c>
      <c r="C1161" s="428" t="s">
        <v>475</v>
      </c>
      <c r="D1161" s="416"/>
      <c r="E1161" s="452">
        <v>5800</v>
      </c>
      <c r="F1161" s="455">
        <f t="shared" si="137"/>
        <v>0</v>
      </c>
      <c r="G1161" s="427">
        <f t="shared" si="138"/>
        <v>0</v>
      </c>
    </row>
    <row r="1162" spans="1:7" ht="12.75" customHeight="1">
      <c r="A1162" s="434">
        <v>6</v>
      </c>
      <c r="B1162" s="428" t="s">
        <v>557</v>
      </c>
      <c r="C1162" s="428" t="s">
        <v>475</v>
      </c>
      <c r="D1162" s="416"/>
      <c r="E1162" s="452">
        <v>11490</v>
      </c>
      <c r="F1162" s="455">
        <f t="shared" si="137"/>
        <v>0</v>
      </c>
      <c r="G1162" s="427">
        <f t="shared" si="138"/>
        <v>0</v>
      </c>
    </row>
    <row r="1163" spans="1:7" ht="12.75" customHeight="1">
      <c r="A1163" s="434">
        <v>6</v>
      </c>
      <c r="B1163" s="428" t="s">
        <v>558</v>
      </c>
      <c r="C1163" s="428" t="s">
        <v>475</v>
      </c>
      <c r="D1163" s="416"/>
      <c r="E1163" s="452">
        <v>14490</v>
      </c>
      <c r="F1163" s="455">
        <f t="shared" si="137"/>
        <v>0</v>
      </c>
      <c r="G1163" s="427">
        <f t="shared" si="138"/>
        <v>0</v>
      </c>
    </row>
    <row r="1164" spans="1:7" ht="12.75" customHeight="1">
      <c r="A1164" s="434">
        <v>6</v>
      </c>
      <c r="B1164" s="428" t="s">
        <v>559</v>
      </c>
      <c r="C1164" s="428" t="s">
        <v>475</v>
      </c>
      <c r="D1164" s="416"/>
      <c r="E1164" s="452">
        <v>10990</v>
      </c>
      <c r="F1164" s="455">
        <f t="shared" si="137"/>
        <v>0</v>
      </c>
      <c r="G1164" s="427">
        <f t="shared" si="138"/>
        <v>0</v>
      </c>
    </row>
    <row r="1165" spans="1:7" ht="12.75" customHeight="1">
      <c r="A1165" s="434">
        <v>6</v>
      </c>
      <c r="B1165" s="428" t="s">
        <v>560</v>
      </c>
      <c r="C1165" s="428" t="s">
        <v>475</v>
      </c>
      <c r="D1165" s="416"/>
      <c r="E1165" s="452">
        <v>13490</v>
      </c>
      <c r="F1165" s="455">
        <f t="shared" si="137"/>
        <v>0</v>
      </c>
      <c r="G1165" s="427">
        <f t="shared" si="138"/>
        <v>0</v>
      </c>
    </row>
    <row r="1166" spans="1:7" ht="12.75" customHeight="1">
      <c r="A1166" s="434">
        <v>6</v>
      </c>
      <c r="B1166" s="428" t="s">
        <v>561</v>
      </c>
      <c r="C1166" s="428" t="s">
        <v>475</v>
      </c>
      <c r="D1166" s="416"/>
      <c r="E1166" s="452">
        <v>23490</v>
      </c>
      <c r="F1166" s="455">
        <f t="shared" si="137"/>
        <v>0</v>
      </c>
      <c r="G1166" s="427">
        <f t="shared" si="138"/>
        <v>0</v>
      </c>
    </row>
    <row r="1167" spans="1:7" ht="12.75" customHeight="1">
      <c r="A1167" s="434">
        <v>6</v>
      </c>
      <c r="B1167" s="428" t="s">
        <v>562</v>
      </c>
      <c r="C1167" s="428" t="s">
        <v>475</v>
      </c>
      <c r="D1167" s="416"/>
      <c r="E1167" s="452">
        <v>32490</v>
      </c>
      <c r="F1167" s="455">
        <f t="shared" si="137"/>
        <v>0</v>
      </c>
      <c r="G1167" s="427">
        <f t="shared" si="138"/>
        <v>0</v>
      </c>
    </row>
    <row r="1168" spans="1:7" ht="12.75" customHeight="1">
      <c r="A1168" s="434">
        <v>6</v>
      </c>
      <c r="B1168" s="428" t="s">
        <v>563</v>
      </c>
      <c r="C1168" s="428" t="s">
        <v>475</v>
      </c>
      <c r="D1168" s="416"/>
      <c r="E1168" s="452">
        <v>9490</v>
      </c>
      <c r="F1168" s="455">
        <f t="shared" si="137"/>
        <v>0</v>
      </c>
      <c r="G1168" s="427">
        <f t="shared" si="138"/>
        <v>0</v>
      </c>
    </row>
    <row r="1169" spans="1:7" ht="12.75" customHeight="1">
      <c r="A1169" s="434"/>
      <c r="B1169" s="428"/>
      <c r="C1169" s="428"/>
      <c r="D1169" s="438"/>
      <c r="E1169" s="427"/>
      <c r="F1169" s="456"/>
      <c r="G1169" s="439"/>
    </row>
    <row r="1170" spans="1:7" ht="12.75" customHeight="1">
      <c r="A1170" s="489"/>
      <c r="B1170" s="489" t="s">
        <v>441</v>
      </c>
      <c r="C1170" s="489"/>
      <c r="D1170" s="489"/>
      <c r="E1170" s="490"/>
      <c r="F1170" s="491"/>
      <c r="G1170" s="490">
        <f>SUM(G1172:G1177)</f>
        <v>69291.33858267716</v>
      </c>
    </row>
    <row r="1171" spans="1:7" ht="12.75" customHeight="1">
      <c r="A1171" s="439"/>
      <c r="B1171" s="440"/>
      <c r="C1171" s="440"/>
      <c r="D1171" s="440"/>
      <c r="E1171" s="492"/>
      <c r="F1171" s="496"/>
      <c r="G1171" s="497"/>
    </row>
    <row r="1172" spans="1:7" ht="12.75" customHeight="1">
      <c r="A1172" s="434">
        <v>6</v>
      </c>
      <c r="B1172" s="428" t="s">
        <v>429</v>
      </c>
      <c r="C1172" s="428" t="s">
        <v>403</v>
      </c>
      <c r="D1172" s="416">
        <v>100</v>
      </c>
      <c r="E1172" s="417">
        <v>250</v>
      </c>
      <c r="F1172" s="455">
        <f aca="true" t="shared" si="139" ref="F1172:F1177">D1172*E1172</f>
        <v>25000</v>
      </c>
      <c r="G1172" s="427">
        <f aca="true" t="shared" si="140" ref="G1172:G1177">F1172/1.27</f>
        <v>19685.03937007874</v>
      </c>
    </row>
    <row r="1173" spans="1:7" ht="12.75" customHeight="1">
      <c r="A1173" s="434">
        <v>6</v>
      </c>
      <c r="B1173" s="428" t="s">
        <v>429</v>
      </c>
      <c r="C1173" s="428" t="s">
        <v>404</v>
      </c>
      <c r="D1173" s="416">
        <v>100</v>
      </c>
      <c r="E1173" s="417">
        <v>250</v>
      </c>
      <c r="F1173" s="455">
        <f t="shared" si="139"/>
        <v>25000</v>
      </c>
      <c r="G1173" s="427">
        <f t="shared" si="140"/>
        <v>19685.03937007874</v>
      </c>
    </row>
    <row r="1174" spans="1:7" ht="12.75" customHeight="1">
      <c r="A1174" s="434">
        <v>6</v>
      </c>
      <c r="B1174" s="428" t="s">
        <v>430</v>
      </c>
      <c r="C1174" s="428" t="s">
        <v>403</v>
      </c>
      <c r="D1174" s="416">
        <v>20</v>
      </c>
      <c r="E1174" s="417">
        <v>400</v>
      </c>
      <c r="F1174" s="455">
        <f t="shared" si="139"/>
        <v>8000</v>
      </c>
      <c r="G1174" s="427">
        <f t="shared" si="140"/>
        <v>6299.212598425197</v>
      </c>
    </row>
    <row r="1175" spans="1:7" ht="12.75" customHeight="1">
      <c r="A1175" s="434">
        <v>6</v>
      </c>
      <c r="B1175" s="428" t="s">
        <v>522</v>
      </c>
      <c r="C1175" s="428" t="s">
        <v>403</v>
      </c>
      <c r="D1175" s="416">
        <v>100</v>
      </c>
      <c r="E1175" s="417">
        <v>300</v>
      </c>
      <c r="F1175" s="455">
        <f t="shared" si="139"/>
        <v>30000</v>
      </c>
      <c r="G1175" s="427">
        <f t="shared" si="140"/>
        <v>23622.047244094487</v>
      </c>
    </row>
    <row r="1176" spans="1:7" ht="12.75" customHeight="1">
      <c r="A1176" s="434">
        <v>6</v>
      </c>
      <c r="B1176" s="428" t="s">
        <v>523</v>
      </c>
      <c r="C1176" s="428" t="s">
        <v>403</v>
      </c>
      <c r="D1176" s="416">
        <v>0</v>
      </c>
      <c r="E1176" s="417">
        <v>600</v>
      </c>
      <c r="F1176" s="455">
        <f t="shared" si="139"/>
        <v>0</v>
      </c>
      <c r="G1176" s="427">
        <f t="shared" si="140"/>
        <v>0</v>
      </c>
    </row>
    <row r="1177" spans="1:7" ht="12.75" customHeight="1">
      <c r="A1177" s="434">
        <v>6</v>
      </c>
      <c r="B1177" s="428" t="s">
        <v>524</v>
      </c>
      <c r="C1177" s="428" t="s">
        <v>403</v>
      </c>
      <c r="D1177" s="416">
        <v>0</v>
      </c>
      <c r="E1177" s="417">
        <v>2400</v>
      </c>
      <c r="F1177" s="455">
        <f t="shared" si="139"/>
        <v>0</v>
      </c>
      <c r="G1177" s="427">
        <f t="shared" si="140"/>
        <v>0</v>
      </c>
    </row>
    <row r="1178" spans="1:7" ht="12.75" customHeight="1">
      <c r="A1178" s="434"/>
      <c r="B1178" s="439"/>
      <c r="C1178" s="439"/>
      <c r="D1178" s="416"/>
      <c r="E1178" s="417"/>
      <c r="F1178" s="455"/>
      <c r="G1178" s="427"/>
    </row>
    <row r="1179" spans="1:7" ht="12.75" customHeight="1">
      <c r="A1179" s="489"/>
      <c r="B1179" s="489" t="s">
        <v>481</v>
      </c>
      <c r="C1179" s="489"/>
      <c r="D1179" s="489"/>
      <c r="E1179" s="490"/>
      <c r="F1179" s="490">
        <f>SUM(F1181:F1203)</f>
        <v>857000</v>
      </c>
      <c r="G1179" s="490">
        <f>SUM(G1181:G1203)</f>
        <v>797472.4409448819</v>
      </c>
    </row>
    <row r="1180" spans="1:7" ht="12.75" customHeight="1">
      <c r="A1180" s="439"/>
      <c r="B1180" s="443"/>
      <c r="C1180" s="443"/>
      <c r="D1180" s="440"/>
      <c r="E1180" s="492"/>
      <c r="F1180" s="496"/>
      <c r="G1180" s="497"/>
    </row>
    <row r="1181" spans="1:7" ht="12.75" customHeight="1">
      <c r="A1181" s="434">
        <v>6</v>
      </c>
      <c r="B1181" s="428" t="s">
        <v>431</v>
      </c>
      <c r="C1181" s="419"/>
      <c r="D1181" s="416">
        <v>20</v>
      </c>
      <c r="E1181" s="417">
        <v>600</v>
      </c>
      <c r="F1181" s="455">
        <f aca="true" t="shared" si="141" ref="F1181:F1203">(E1181+C1181)*D1181</f>
        <v>12000</v>
      </c>
      <c r="G1181" s="427">
        <f>(C1181+E1181)*D1181</f>
        <v>12000</v>
      </c>
    </row>
    <row r="1182" spans="1:7" ht="12.75" customHeight="1">
      <c r="A1182" s="434">
        <v>6</v>
      </c>
      <c r="B1182" s="428" t="s">
        <v>527</v>
      </c>
      <c r="C1182" s="417"/>
      <c r="D1182" s="416"/>
      <c r="E1182" s="417">
        <v>600</v>
      </c>
      <c r="F1182" s="455">
        <f t="shared" si="141"/>
        <v>0</v>
      </c>
      <c r="G1182" s="427">
        <f aca="true" t="shared" si="142" ref="G1182:G1187">F1182/1.27</f>
        <v>0</v>
      </c>
    </row>
    <row r="1183" spans="1:7" ht="12.75" customHeight="1">
      <c r="A1183" s="434">
        <v>6</v>
      </c>
      <c r="B1183" s="428" t="s">
        <v>525</v>
      </c>
      <c r="C1183" s="417"/>
      <c r="D1183" s="416"/>
      <c r="E1183" s="417">
        <v>300</v>
      </c>
      <c r="F1183" s="455">
        <f t="shared" si="141"/>
        <v>0</v>
      </c>
      <c r="G1183" s="427">
        <f t="shared" si="142"/>
        <v>0</v>
      </c>
    </row>
    <row r="1184" spans="1:7" ht="12.75" customHeight="1">
      <c r="A1184" s="434">
        <v>6</v>
      </c>
      <c r="B1184" s="428" t="s">
        <v>526</v>
      </c>
      <c r="C1184" s="417"/>
      <c r="D1184" s="416">
        <v>300</v>
      </c>
      <c r="E1184" s="417">
        <v>900</v>
      </c>
      <c r="F1184" s="455">
        <f t="shared" si="141"/>
        <v>270000</v>
      </c>
      <c r="G1184" s="427">
        <f t="shared" si="142"/>
        <v>212598.42519685038</v>
      </c>
    </row>
    <row r="1185" spans="1:7" ht="12.75" customHeight="1">
      <c r="A1185" s="434">
        <v>6</v>
      </c>
      <c r="B1185" s="428" t="s">
        <v>528</v>
      </c>
      <c r="C1185" s="417"/>
      <c r="D1185" s="416"/>
      <c r="E1185" s="417">
        <v>400</v>
      </c>
      <c r="F1185" s="455">
        <f t="shared" si="141"/>
        <v>0</v>
      </c>
      <c r="G1185" s="427">
        <f t="shared" si="142"/>
        <v>0</v>
      </c>
    </row>
    <row r="1186" spans="1:7" ht="12.75" customHeight="1">
      <c r="A1186" s="434">
        <v>6</v>
      </c>
      <c r="B1186" s="428" t="s">
        <v>529</v>
      </c>
      <c r="C1186" s="417"/>
      <c r="D1186" s="416"/>
      <c r="E1186" s="417">
        <v>200</v>
      </c>
      <c r="F1186" s="455">
        <f t="shared" si="141"/>
        <v>0</v>
      </c>
      <c r="G1186" s="427">
        <f t="shared" si="142"/>
        <v>0</v>
      </c>
    </row>
    <row r="1187" spans="1:7" ht="12.75" customHeight="1">
      <c r="A1187" s="434">
        <v>6</v>
      </c>
      <c r="B1187" s="428" t="s">
        <v>530</v>
      </c>
      <c r="C1187" s="417"/>
      <c r="D1187" s="416">
        <v>20</v>
      </c>
      <c r="E1187" s="417">
        <v>500</v>
      </c>
      <c r="F1187" s="455">
        <f t="shared" si="141"/>
        <v>10000</v>
      </c>
      <c r="G1187" s="427">
        <f t="shared" si="142"/>
        <v>7874.015748031496</v>
      </c>
    </row>
    <row r="1188" spans="1:7" ht="12.75" customHeight="1">
      <c r="A1188" s="434">
        <v>6</v>
      </c>
      <c r="B1188" s="428" t="s">
        <v>531</v>
      </c>
      <c r="C1188" s="417"/>
      <c r="D1188" s="416"/>
      <c r="E1188" s="417">
        <v>400</v>
      </c>
      <c r="F1188" s="455">
        <f t="shared" si="141"/>
        <v>0</v>
      </c>
      <c r="G1188" s="417">
        <f aca="true" t="shared" si="143" ref="G1188:G1203">(C1188+E1188)*D1188</f>
        <v>0</v>
      </c>
    </row>
    <row r="1189" spans="1:7" ht="12.75" customHeight="1">
      <c r="A1189" s="434">
        <v>6</v>
      </c>
      <c r="B1189" s="428" t="s">
        <v>532</v>
      </c>
      <c r="C1189" s="417"/>
      <c r="D1189" s="416"/>
      <c r="E1189" s="417">
        <v>300</v>
      </c>
      <c r="F1189" s="455">
        <f t="shared" si="141"/>
        <v>0</v>
      </c>
      <c r="G1189" s="417">
        <f t="shared" si="143"/>
        <v>0</v>
      </c>
    </row>
    <row r="1190" spans="1:7" ht="12.75" customHeight="1">
      <c r="A1190" s="434">
        <v>6</v>
      </c>
      <c r="B1190" s="428" t="s">
        <v>533</v>
      </c>
      <c r="C1190" s="417"/>
      <c r="D1190" s="416">
        <v>150</v>
      </c>
      <c r="E1190" s="417">
        <v>500</v>
      </c>
      <c r="F1190" s="455">
        <f t="shared" si="141"/>
        <v>75000</v>
      </c>
      <c r="G1190" s="417">
        <f t="shared" si="143"/>
        <v>75000</v>
      </c>
    </row>
    <row r="1191" spans="1:7" ht="12.75" customHeight="1">
      <c r="A1191" s="434">
        <v>6</v>
      </c>
      <c r="B1191" s="428" t="s">
        <v>534</v>
      </c>
      <c r="C1191" s="417"/>
      <c r="D1191" s="416">
        <v>50</v>
      </c>
      <c r="E1191" s="417">
        <v>400</v>
      </c>
      <c r="F1191" s="455">
        <f t="shared" si="141"/>
        <v>20000</v>
      </c>
      <c r="G1191" s="417">
        <f t="shared" si="143"/>
        <v>20000</v>
      </c>
    </row>
    <row r="1192" spans="1:7" ht="12.75" customHeight="1">
      <c r="A1192" s="434">
        <v>6</v>
      </c>
      <c r="B1192" s="428" t="s">
        <v>535</v>
      </c>
      <c r="C1192" s="417"/>
      <c r="D1192" s="416"/>
      <c r="E1192" s="417">
        <v>250</v>
      </c>
      <c r="F1192" s="455">
        <f t="shared" si="141"/>
        <v>0</v>
      </c>
      <c r="G1192" s="417">
        <f t="shared" si="143"/>
        <v>0</v>
      </c>
    </row>
    <row r="1193" spans="1:7" ht="12.75" customHeight="1">
      <c r="A1193" s="434">
        <v>6</v>
      </c>
      <c r="B1193" s="428" t="s">
        <v>536</v>
      </c>
      <c r="C1193" s="417"/>
      <c r="D1193" s="416">
        <v>50</v>
      </c>
      <c r="E1193" s="417">
        <v>500</v>
      </c>
      <c r="F1193" s="455">
        <f t="shared" si="141"/>
        <v>25000</v>
      </c>
      <c r="G1193" s="417">
        <f t="shared" si="143"/>
        <v>25000</v>
      </c>
    </row>
    <row r="1194" spans="1:7" ht="12.75" customHeight="1">
      <c r="A1194" s="434">
        <v>6</v>
      </c>
      <c r="B1194" s="428" t="s">
        <v>537</v>
      </c>
      <c r="C1194" s="417"/>
      <c r="D1194" s="416"/>
      <c r="E1194" s="417">
        <v>300</v>
      </c>
      <c r="F1194" s="455">
        <f t="shared" si="141"/>
        <v>0</v>
      </c>
      <c r="G1194" s="417">
        <f t="shared" si="143"/>
        <v>0</v>
      </c>
    </row>
    <row r="1195" spans="1:7" ht="12.75" customHeight="1">
      <c r="A1195" s="434">
        <v>6</v>
      </c>
      <c r="B1195" s="428" t="s">
        <v>538</v>
      </c>
      <c r="C1195" s="417"/>
      <c r="D1195" s="416"/>
      <c r="E1195" s="417">
        <v>400</v>
      </c>
      <c r="F1195" s="455">
        <f t="shared" si="141"/>
        <v>0</v>
      </c>
      <c r="G1195" s="417">
        <f t="shared" si="143"/>
        <v>0</v>
      </c>
    </row>
    <row r="1196" spans="1:7" ht="12.75" customHeight="1">
      <c r="A1196" s="434">
        <v>6</v>
      </c>
      <c r="B1196" s="428" t="s">
        <v>539</v>
      </c>
      <c r="C1196" s="417"/>
      <c r="D1196" s="416"/>
      <c r="E1196" s="417">
        <v>500</v>
      </c>
      <c r="F1196" s="455">
        <f t="shared" si="141"/>
        <v>0</v>
      </c>
      <c r="G1196" s="417">
        <f t="shared" si="143"/>
        <v>0</v>
      </c>
    </row>
    <row r="1197" spans="1:7" ht="12.75" customHeight="1">
      <c r="A1197" s="434">
        <v>6</v>
      </c>
      <c r="B1197" s="428" t="s">
        <v>540</v>
      </c>
      <c r="C1197" s="417"/>
      <c r="D1197" s="416">
        <v>350</v>
      </c>
      <c r="E1197" s="417">
        <v>800</v>
      </c>
      <c r="F1197" s="455">
        <f t="shared" si="141"/>
        <v>280000</v>
      </c>
      <c r="G1197" s="417">
        <f t="shared" si="143"/>
        <v>280000</v>
      </c>
    </row>
    <row r="1198" spans="1:7" ht="12.75" customHeight="1">
      <c r="A1198" s="434">
        <v>6</v>
      </c>
      <c r="B1198" s="428" t="s">
        <v>541</v>
      </c>
      <c r="C1198" s="417"/>
      <c r="D1198" s="416">
        <v>100</v>
      </c>
      <c r="E1198" s="417">
        <v>400</v>
      </c>
      <c r="F1198" s="455">
        <f t="shared" si="141"/>
        <v>40000</v>
      </c>
      <c r="G1198" s="417">
        <f t="shared" si="143"/>
        <v>40000</v>
      </c>
    </row>
    <row r="1199" spans="1:7" ht="12.75" customHeight="1">
      <c r="A1199" s="434">
        <v>6</v>
      </c>
      <c r="B1199" s="428" t="s">
        <v>542</v>
      </c>
      <c r="C1199" s="417"/>
      <c r="D1199" s="416"/>
      <c r="E1199" s="417">
        <v>300</v>
      </c>
      <c r="F1199" s="455">
        <f t="shared" si="141"/>
        <v>0</v>
      </c>
      <c r="G1199" s="417">
        <f t="shared" si="143"/>
        <v>0</v>
      </c>
    </row>
    <row r="1200" spans="1:7" ht="12.75" customHeight="1">
      <c r="A1200" s="434">
        <v>6</v>
      </c>
      <c r="B1200" s="428" t="s">
        <v>543</v>
      </c>
      <c r="C1200" s="417"/>
      <c r="D1200" s="416"/>
      <c r="E1200" s="417">
        <v>400</v>
      </c>
      <c r="F1200" s="455">
        <f t="shared" si="141"/>
        <v>0</v>
      </c>
      <c r="G1200" s="417">
        <f t="shared" si="143"/>
        <v>0</v>
      </c>
    </row>
    <row r="1201" spans="1:7" ht="12.75" customHeight="1">
      <c r="A1201" s="434">
        <v>6</v>
      </c>
      <c r="B1201" s="428" t="s">
        <v>544</v>
      </c>
      <c r="C1201" s="417"/>
      <c r="D1201" s="416"/>
      <c r="E1201" s="417">
        <v>200</v>
      </c>
      <c r="F1201" s="455">
        <f t="shared" si="141"/>
        <v>0</v>
      </c>
      <c r="G1201" s="417">
        <f t="shared" si="143"/>
        <v>0</v>
      </c>
    </row>
    <row r="1202" spans="1:7" ht="12.75" customHeight="1">
      <c r="A1202" s="434">
        <v>6</v>
      </c>
      <c r="B1202" s="428" t="s">
        <v>545</v>
      </c>
      <c r="C1202" s="417"/>
      <c r="D1202" s="416">
        <v>250</v>
      </c>
      <c r="E1202" s="417">
        <v>500</v>
      </c>
      <c r="F1202" s="455">
        <f t="shared" si="141"/>
        <v>125000</v>
      </c>
      <c r="G1202" s="417">
        <f t="shared" si="143"/>
        <v>125000</v>
      </c>
    </row>
    <row r="1203" spans="1:7" ht="12.75" customHeight="1">
      <c r="A1203" s="434">
        <v>6</v>
      </c>
      <c r="B1203" s="428" t="s">
        <v>546</v>
      </c>
      <c r="C1203" s="417"/>
      <c r="D1203" s="416">
        <v>1300</v>
      </c>
      <c r="E1203" s="417">
        <v>0</v>
      </c>
      <c r="F1203" s="455">
        <f t="shared" si="141"/>
        <v>0</v>
      </c>
      <c r="G1203" s="417">
        <f t="shared" si="143"/>
        <v>0</v>
      </c>
    </row>
    <row r="1204" spans="1:7" ht="12.75" customHeight="1">
      <c r="A1204" s="434"/>
      <c r="B1204" s="428"/>
      <c r="C1204" s="417"/>
      <c r="D1204" s="438"/>
      <c r="E1204" s="427"/>
      <c r="F1204" s="456"/>
      <c r="G1204" s="439"/>
    </row>
    <row r="1205" spans="1:7" ht="12.75" customHeight="1">
      <c r="A1205" s="489"/>
      <c r="B1205" s="489" t="s">
        <v>482</v>
      </c>
      <c r="C1205" s="489"/>
      <c r="D1205" s="489"/>
      <c r="E1205" s="490"/>
      <c r="F1205" s="491"/>
      <c r="G1205" s="490">
        <f>SUM(G1207:G1216)</f>
        <v>1588025.1968503937</v>
      </c>
    </row>
    <row r="1206" spans="1:7" ht="12.75" customHeight="1">
      <c r="A1206" s="439"/>
      <c r="B1206" s="440"/>
      <c r="C1206" s="440"/>
      <c r="D1206" s="440"/>
      <c r="E1206" s="492"/>
      <c r="F1206" s="496"/>
      <c r="G1206" s="497"/>
    </row>
    <row r="1207" spans="1:7" ht="12.75" customHeight="1">
      <c r="A1207" s="434">
        <v>6</v>
      </c>
      <c r="B1207" s="428" t="s">
        <v>431</v>
      </c>
      <c r="C1207" s="419">
        <v>0</v>
      </c>
      <c r="D1207" s="416">
        <v>20</v>
      </c>
      <c r="E1207" s="417"/>
      <c r="F1207" s="455">
        <f>(E1207+C1207)*D1207</f>
        <v>0</v>
      </c>
      <c r="G1207" s="437">
        <f>(C1207+E1207)*D1207</f>
        <v>0</v>
      </c>
    </row>
    <row r="1208" spans="1:7" ht="12.75" customHeight="1">
      <c r="A1208" s="434">
        <v>6</v>
      </c>
      <c r="B1208" s="428" t="s">
        <v>527</v>
      </c>
      <c r="C1208" s="417">
        <v>269</v>
      </c>
      <c r="D1208" s="416">
        <v>300</v>
      </c>
      <c r="E1208" s="417"/>
      <c r="F1208" s="455">
        <f>(E1208+C1208)*D1208</f>
        <v>80700</v>
      </c>
      <c r="G1208" s="437">
        <f>F1208/1.27</f>
        <v>63543.30708661417</v>
      </c>
    </row>
    <row r="1209" spans="1:7" ht="12.75" customHeight="1">
      <c r="A1209" s="434">
        <v>6</v>
      </c>
      <c r="B1209" s="428" t="s">
        <v>547</v>
      </c>
      <c r="C1209" s="417">
        <v>564</v>
      </c>
      <c r="D1209" s="416">
        <v>20</v>
      </c>
      <c r="E1209" s="417"/>
      <c r="F1209" s="455">
        <f>(E1209+C1209)*D1209</f>
        <v>11280</v>
      </c>
      <c r="G1209" s="437">
        <f>F1209/1.27</f>
        <v>8881.889763779527</v>
      </c>
    </row>
    <row r="1210" spans="1:7" ht="12.75" customHeight="1">
      <c r="A1210" s="434">
        <v>6</v>
      </c>
      <c r="B1210" s="428" t="s">
        <v>548</v>
      </c>
      <c r="C1210" s="417">
        <v>834</v>
      </c>
      <c r="D1210" s="416">
        <v>150</v>
      </c>
      <c r="E1210" s="417"/>
      <c r="F1210" s="455">
        <f>(E1210+C1210)*D1210</f>
        <v>125100</v>
      </c>
      <c r="G1210" s="418">
        <f>(C1210+E1210)*D1210</f>
        <v>125100</v>
      </c>
    </row>
    <row r="1211" spans="1:7" ht="12.75" customHeight="1">
      <c r="A1211" s="434">
        <v>6</v>
      </c>
      <c r="B1211" s="428" t="s">
        <v>553</v>
      </c>
      <c r="C1211" s="417">
        <v>475</v>
      </c>
      <c r="D1211" s="416">
        <v>50</v>
      </c>
      <c r="E1211" s="417"/>
      <c r="F1211" s="455">
        <f aca="true" t="shared" si="144" ref="F1211:F1216">(E1211+C1211)*D1211</f>
        <v>23750</v>
      </c>
      <c r="G1211" s="418">
        <f aca="true" t="shared" si="145" ref="G1211:G1216">(C1211+E1211)*D1211</f>
        <v>23750</v>
      </c>
    </row>
    <row r="1212" spans="1:7" ht="12.75" customHeight="1">
      <c r="A1212" s="434">
        <v>6</v>
      </c>
      <c r="B1212" s="428" t="s">
        <v>549</v>
      </c>
      <c r="C1212" s="417">
        <v>773</v>
      </c>
      <c r="D1212" s="416">
        <v>50</v>
      </c>
      <c r="E1212" s="417"/>
      <c r="F1212" s="455">
        <f t="shared" si="144"/>
        <v>38650</v>
      </c>
      <c r="G1212" s="418">
        <f t="shared" si="145"/>
        <v>38650</v>
      </c>
    </row>
    <row r="1213" spans="1:10" s="432" customFormat="1" ht="12.75" customHeight="1">
      <c r="A1213" s="436">
        <v>6</v>
      </c>
      <c r="B1213" s="428" t="s">
        <v>550</v>
      </c>
      <c r="C1213" s="417">
        <v>508</v>
      </c>
      <c r="D1213" s="416">
        <v>350</v>
      </c>
      <c r="E1213" s="417"/>
      <c r="F1213" s="455">
        <f t="shared" si="144"/>
        <v>177800</v>
      </c>
      <c r="G1213" s="418">
        <f t="shared" si="145"/>
        <v>177800</v>
      </c>
      <c r="I1213" s="433"/>
      <c r="J1213" s="433"/>
    </row>
    <row r="1214" spans="1:7" ht="12.75" customHeight="1">
      <c r="A1214" s="434">
        <v>6</v>
      </c>
      <c r="B1214" s="428" t="s">
        <v>551</v>
      </c>
      <c r="C1214" s="417">
        <v>686</v>
      </c>
      <c r="D1214" s="416">
        <v>100</v>
      </c>
      <c r="E1214" s="417"/>
      <c r="F1214" s="455">
        <f t="shared" si="144"/>
        <v>68600</v>
      </c>
      <c r="G1214" s="418">
        <f t="shared" si="145"/>
        <v>68600</v>
      </c>
    </row>
    <row r="1215" spans="1:7" ht="12.75" customHeight="1">
      <c r="A1215" s="434">
        <v>6</v>
      </c>
      <c r="B1215" s="428" t="s">
        <v>552</v>
      </c>
      <c r="C1215" s="417">
        <v>458</v>
      </c>
      <c r="D1215" s="416">
        <v>250</v>
      </c>
      <c r="E1215" s="417"/>
      <c r="F1215" s="455">
        <f t="shared" si="144"/>
        <v>114500</v>
      </c>
      <c r="G1215" s="418">
        <f t="shared" si="145"/>
        <v>114500</v>
      </c>
    </row>
    <row r="1216" spans="1:7" ht="12.75" customHeight="1">
      <c r="A1216" s="434">
        <v>6</v>
      </c>
      <c r="B1216" s="428" t="s">
        <v>546</v>
      </c>
      <c r="C1216" s="417">
        <v>744</v>
      </c>
      <c r="D1216" s="416">
        <v>1300</v>
      </c>
      <c r="E1216" s="417"/>
      <c r="F1216" s="455">
        <f t="shared" si="144"/>
        <v>967200</v>
      </c>
      <c r="G1216" s="418">
        <f t="shared" si="145"/>
        <v>967200</v>
      </c>
    </row>
    <row r="1217" spans="1:7" ht="12.75" customHeight="1">
      <c r="A1217" s="434"/>
      <c r="B1217" s="439"/>
      <c r="C1217" s="439"/>
      <c r="D1217" s="438"/>
      <c r="E1217" s="427"/>
      <c r="F1217" s="456"/>
      <c r="G1217" s="437"/>
    </row>
    <row r="1218" spans="1:7" ht="12.75" customHeight="1">
      <c r="A1218" s="461"/>
      <c r="B1218" s="462" t="s">
        <v>488</v>
      </c>
      <c r="C1218" s="462"/>
      <c r="D1218" s="462"/>
      <c r="E1218" s="484"/>
      <c r="F1218" s="485"/>
      <c r="G1218" s="484">
        <f>G1170+G1119+G1108+G1099+G1078+G1049+G1179</f>
        <v>6141251.968503936</v>
      </c>
    </row>
    <row r="1219" spans="1:7" ht="12.75" customHeight="1">
      <c r="A1219" s="434"/>
      <c r="B1219" s="439"/>
      <c r="C1219" s="439"/>
      <c r="D1219" s="438"/>
      <c r="E1219" s="427"/>
      <c r="F1219" s="456"/>
      <c r="G1219" s="439"/>
    </row>
    <row r="1220" spans="1:7" ht="12.75" customHeight="1">
      <c r="A1220" s="489"/>
      <c r="B1220" s="489" t="s">
        <v>438</v>
      </c>
      <c r="C1220" s="489"/>
      <c r="D1220" s="489"/>
      <c r="E1220" s="490"/>
      <c r="F1220" s="491"/>
      <c r="G1220" s="490">
        <f>SUM(G1222:G1247)</f>
        <v>7283858.267716535</v>
      </c>
    </row>
    <row r="1221" spans="1:7" ht="12.75" customHeight="1">
      <c r="A1221" s="439"/>
      <c r="B1221" s="440"/>
      <c r="C1221" s="440"/>
      <c r="D1221" s="440"/>
      <c r="E1221" s="492"/>
      <c r="F1221" s="496"/>
      <c r="G1221" s="497"/>
    </row>
    <row r="1222" spans="1:10" ht="12.75" customHeight="1">
      <c r="A1222" s="434">
        <v>7</v>
      </c>
      <c r="B1222" s="428" t="s">
        <v>402</v>
      </c>
      <c r="C1222" s="428" t="s">
        <v>403</v>
      </c>
      <c r="D1222" s="426">
        <v>700</v>
      </c>
      <c r="E1222" s="417">
        <v>2150</v>
      </c>
      <c r="F1222" s="455">
        <f>D1222*E1222</f>
        <v>1505000</v>
      </c>
      <c r="G1222" s="427">
        <f>F1222/1.27</f>
        <v>1185039.3700787402</v>
      </c>
      <c r="I1222" s="447"/>
      <c r="J1222" s="447"/>
    </row>
    <row r="1223" spans="1:10" ht="12.75" customHeight="1">
      <c r="A1223" s="434">
        <v>7</v>
      </c>
      <c r="B1223" s="428" t="s">
        <v>402</v>
      </c>
      <c r="C1223" s="428" t="s">
        <v>404</v>
      </c>
      <c r="D1223" s="426">
        <v>1450</v>
      </c>
      <c r="E1223" s="417">
        <v>1750</v>
      </c>
      <c r="F1223" s="455">
        <f aca="true" t="shared" si="146" ref="F1223:F1243">D1223*E1223</f>
        <v>2537500</v>
      </c>
      <c r="G1223" s="427">
        <f aca="true" t="shared" si="147" ref="G1223:G1243">F1223/1.27</f>
        <v>1998031.4960629921</v>
      </c>
      <c r="I1223" s="447"/>
      <c r="J1223" s="447"/>
    </row>
    <row r="1224" spans="1:10" ht="12.75" customHeight="1">
      <c r="A1224" s="434">
        <v>7</v>
      </c>
      <c r="B1224" s="428" t="s">
        <v>405</v>
      </c>
      <c r="C1224" s="428" t="s">
        <v>403</v>
      </c>
      <c r="D1224" s="426">
        <v>150</v>
      </c>
      <c r="E1224" s="417">
        <v>1100</v>
      </c>
      <c r="F1224" s="455">
        <f t="shared" si="146"/>
        <v>165000</v>
      </c>
      <c r="G1224" s="427">
        <f t="shared" si="147"/>
        <v>129921.25984251968</v>
      </c>
      <c r="I1224" s="447"/>
      <c r="J1224" s="447"/>
    </row>
    <row r="1225" spans="1:10" ht="12.75" customHeight="1">
      <c r="A1225" s="434">
        <v>7</v>
      </c>
      <c r="B1225" s="428" t="s">
        <v>405</v>
      </c>
      <c r="C1225" s="428" t="s">
        <v>404</v>
      </c>
      <c r="D1225" s="426">
        <v>150</v>
      </c>
      <c r="E1225" s="417">
        <v>750</v>
      </c>
      <c r="F1225" s="455">
        <f t="shared" si="146"/>
        <v>112500</v>
      </c>
      <c r="G1225" s="427">
        <f t="shared" si="147"/>
        <v>88582.67716535433</v>
      </c>
      <c r="I1225" s="447"/>
      <c r="J1225" s="447"/>
    </row>
    <row r="1226" spans="1:10" ht="12.75" customHeight="1">
      <c r="A1226" s="434">
        <v>7</v>
      </c>
      <c r="B1226" s="428" t="s">
        <v>406</v>
      </c>
      <c r="C1226" s="428" t="s">
        <v>403</v>
      </c>
      <c r="D1226" s="426">
        <v>150</v>
      </c>
      <c r="E1226" s="417">
        <v>1350</v>
      </c>
      <c r="F1226" s="455">
        <f t="shared" si="146"/>
        <v>202500</v>
      </c>
      <c r="G1226" s="427">
        <f t="shared" si="147"/>
        <v>159448.8188976378</v>
      </c>
      <c r="I1226" s="447"/>
      <c r="J1226" s="447"/>
    </row>
    <row r="1227" spans="1:10" ht="12.75" customHeight="1">
      <c r="A1227" s="434">
        <v>7</v>
      </c>
      <c r="B1227" s="428" t="s">
        <v>406</v>
      </c>
      <c r="C1227" s="428" t="s">
        <v>404</v>
      </c>
      <c r="D1227" s="426">
        <v>150</v>
      </c>
      <c r="E1227" s="417">
        <v>1050</v>
      </c>
      <c r="F1227" s="455">
        <f t="shared" si="146"/>
        <v>157500</v>
      </c>
      <c r="G1227" s="427">
        <f t="shared" si="147"/>
        <v>124015.74803149606</v>
      </c>
      <c r="I1227" s="447"/>
      <c r="J1227" s="447"/>
    </row>
    <row r="1228" spans="1:10" ht="12.75" customHeight="1">
      <c r="A1228" s="434">
        <v>7</v>
      </c>
      <c r="B1228" s="435" t="s">
        <v>407</v>
      </c>
      <c r="C1228" s="435" t="s">
        <v>403</v>
      </c>
      <c r="D1228" s="426">
        <v>150</v>
      </c>
      <c r="E1228" s="450">
        <v>1750</v>
      </c>
      <c r="F1228" s="455">
        <f t="shared" si="146"/>
        <v>262500</v>
      </c>
      <c r="G1228" s="427">
        <f t="shared" si="147"/>
        <v>206692.91338582677</v>
      </c>
      <c r="I1228" s="472"/>
      <c r="J1228" s="472"/>
    </row>
    <row r="1229" spans="1:10" ht="12.75" customHeight="1">
      <c r="A1229" s="434">
        <v>7</v>
      </c>
      <c r="B1229" s="435" t="s">
        <v>408</v>
      </c>
      <c r="C1229" s="435" t="s">
        <v>403</v>
      </c>
      <c r="D1229" s="426">
        <v>500</v>
      </c>
      <c r="E1229" s="450">
        <v>850</v>
      </c>
      <c r="F1229" s="455">
        <f t="shared" si="146"/>
        <v>425000</v>
      </c>
      <c r="G1229" s="427">
        <f t="shared" si="147"/>
        <v>334645.6692913386</v>
      </c>
      <c r="I1229" s="472"/>
      <c r="J1229" s="472"/>
    </row>
    <row r="1230" spans="1:10" ht="12.75" customHeight="1">
      <c r="A1230" s="434">
        <v>7</v>
      </c>
      <c r="B1230" s="435" t="s">
        <v>409</v>
      </c>
      <c r="C1230" s="435" t="s">
        <v>403</v>
      </c>
      <c r="D1230" s="426">
        <v>100</v>
      </c>
      <c r="E1230" s="450">
        <v>1150</v>
      </c>
      <c r="F1230" s="455">
        <f t="shared" si="146"/>
        <v>115000</v>
      </c>
      <c r="G1230" s="427">
        <f t="shared" si="147"/>
        <v>90551.1811023622</v>
      </c>
      <c r="I1230" s="472"/>
      <c r="J1230" s="472"/>
    </row>
    <row r="1231" spans="1:10" ht="12.75" customHeight="1">
      <c r="A1231" s="434">
        <v>7</v>
      </c>
      <c r="B1231" s="428" t="s">
        <v>410</v>
      </c>
      <c r="C1231" s="428" t="s">
        <v>403</v>
      </c>
      <c r="D1231" s="426">
        <v>800</v>
      </c>
      <c r="E1231" s="417">
        <v>1540</v>
      </c>
      <c r="F1231" s="455">
        <f t="shared" si="146"/>
        <v>1232000</v>
      </c>
      <c r="G1231" s="427">
        <f t="shared" si="147"/>
        <v>970078.7401574804</v>
      </c>
      <c r="I1231" s="447"/>
      <c r="J1231" s="447"/>
    </row>
    <row r="1232" spans="1:10" ht="12.75" customHeight="1">
      <c r="A1232" s="434">
        <v>7</v>
      </c>
      <c r="B1232" s="428" t="s">
        <v>410</v>
      </c>
      <c r="C1232" s="428" t="s">
        <v>404</v>
      </c>
      <c r="D1232" s="416">
        <v>400</v>
      </c>
      <c r="E1232" s="417">
        <v>1240</v>
      </c>
      <c r="F1232" s="455">
        <f t="shared" si="146"/>
        <v>496000</v>
      </c>
      <c r="G1232" s="427">
        <f t="shared" si="147"/>
        <v>390551.18110236217</v>
      </c>
      <c r="I1232" s="447"/>
      <c r="J1232" s="447"/>
    </row>
    <row r="1233" spans="1:10" ht="12.75" customHeight="1">
      <c r="A1233" s="434">
        <v>7</v>
      </c>
      <c r="B1233" s="428" t="s">
        <v>411</v>
      </c>
      <c r="C1233" s="428" t="s">
        <v>403</v>
      </c>
      <c r="D1233" s="416">
        <v>600</v>
      </c>
      <c r="E1233" s="417">
        <v>940</v>
      </c>
      <c r="F1233" s="455">
        <f t="shared" si="146"/>
        <v>564000</v>
      </c>
      <c r="G1233" s="427">
        <f t="shared" si="147"/>
        <v>444094.48818897636</v>
      </c>
      <c r="I1233" s="447"/>
      <c r="J1233" s="447"/>
    </row>
    <row r="1234" spans="1:10" ht="12.75" customHeight="1">
      <c r="A1234" s="434">
        <v>7</v>
      </c>
      <c r="B1234" s="428" t="s">
        <v>411</v>
      </c>
      <c r="C1234" s="428" t="s">
        <v>404</v>
      </c>
      <c r="D1234" s="416">
        <v>400</v>
      </c>
      <c r="E1234" s="417">
        <v>740</v>
      </c>
      <c r="F1234" s="455">
        <f t="shared" si="146"/>
        <v>296000</v>
      </c>
      <c r="G1234" s="427">
        <f t="shared" si="147"/>
        <v>233070.8661417323</v>
      </c>
      <c r="I1234" s="447"/>
      <c r="J1234" s="447"/>
    </row>
    <row r="1235" spans="1:10" ht="12.75" customHeight="1">
      <c r="A1235" s="434">
        <v>7</v>
      </c>
      <c r="B1235" s="428" t="s">
        <v>412</v>
      </c>
      <c r="C1235" s="428" t="s">
        <v>403</v>
      </c>
      <c r="D1235" s="416">
        <v>0</v>
      </c>
      <c r="E1235" s="417">
        <v>740</v>
      </c>
      <c r="F1235" s="455">
        <f t="shared" si="146"/>
        <v>0</v>
      </c>
      <c r="G1235" s="427">
        <f t="shared" si="147"/>
        <v>0</v>
      </c>
      <c r="I1235" s="447"/>
      <c r="J1235" s="447"/>
    </row>
    <row r="1236" spans="1:10" ht="12.75" customHeight="1">
      <c r="A1236" s="434">
        <v>7</v>
      </c>
      <c r="B1236" s="428" t="s">
        <v>412</v>
      </c>
      <c r="C1236" s="428" t="s">
        <v>404</v>
      </c>
      <c r="D1236" s="416">
        <v>0</v>
      </c>
      <c r="E1236" s="417">
        <v>740</v>
      </c>
      <c r="F1236" s="455">
        <f t="shared" si="146"/>
        <v>0</v>
      </c>
      <c r="G1236" s="427">
        <f t="shared" si="147"/>
        <v>0</v>
      </c>
      <c r="I1236" s="447"/>
      <c r="J1236" s="447"/>
    </row>
    <row r="1237" spans="1:10" ht="12.75" customHeight="1">
      <c r="A1237" s="434">
        <v>7</v>
      </c>
      <c r="B1237" s="428" t="s">
        <v>413</v>
      </c>
      <c r="C1237" s="428" t="s">
        <v>403</v>
      </c>
      <c r="D1237" s="416">
        <v>0</v>
      </c>
      <c r="E1237" s="417">
        <v>440</v>
      </c>
      <c r="F1237" s="455">
        <f t="shared" si="146"/>
        <v>0</v>
      </c>
      <c r="G1237" s="427">
        <f t="shared" si="147"/>
        <v>0</v>
      </c>
      <c r="I1237" s="447"/>
      <c r="J1237" s="447"/>
    </row>
    <row r="1238" spans="1:10" ht="12.75" customHeight="1">
      <c r="A1238" s="434">
        <v>7</v>
      </c>
      <c r="B1238" s="428" t="s">
        <v>413</v>
      </c>
      <c r="C1238" s="428" t="s">
        <v>404</v>
      </c>
      <c r="D1238" s="416">
        <v>0</v>
      </c>
      <c r="E1238" s="417">
        <v>750</v>
      </c>
      <c r="F1238" s="455">
        <f t="shared" si="146"/>
        <v>0</v>
      </c>
      <c r="G1238" s="427">
        <f t="shared" si="147"/>
        <v>0</v>
      </c>
      <c r="I1238" s="447"/>
      <c r="J1238" s="447"/>
    </row>
    <row r="1239" spans="1:10" ht="12.75" customHeight="1">
      <c r="A1239" s="434">
        <v>7</v>
      </c>
      <c r="B1239" s="428" t="s">
        <v>412</v>
      </c>
      <c r="C1239" s="428" t="s">
        <v>403</v>
      </c>
      <c r="D1239" s="426">
        <v>350</v>
      </c>
      <c r="E1239" s="417">
        <v>740</v>
      </c>
      <c r="F1239" s="455">
        <f t="shared" si="146"/>
        <v>259000</v>
      </c>
      <c r="G1239" s="452">
        <f t="shared" si="147"/>
        <v>203937.00787401575</v>
      </c>
      <c r="H1239" s="432"/>
      <c r="I1239" s="447"/>
      <c r="J1239" s="447"/>
    </row>
    <row r="1240" spans="1:10" ht="12.75" customHeight="1">
      <c r="A1240" s="434">
        <v>7</v>
      </c>
      <c r="B1240" s="428" t="s">
        <v>412</v>
      </c>
      <c r="C1240" s="428" t="s">
        <v>404</v>
      </c>
      <c r="D1240" s="426">
        <v>250</v>
      </c>
      <c r="E1240" s="417">
        <v>740</v>
      </c>
      <c r="F1240" s="455">
        <f t="shared" si="146"/>
        <v>185000</v>
      </c>
      <c r="G1240" s="452">
        <f t="shared" si="147"/>
        <v>145669.29133858267</v>
      </c>
      <c r="H1240" s="432"/>
      <c r="I1240" s="447"/>
      <c r="J1240" s="447"/>
    </row>
    <row r="1241" spans="1:10" ht="12.75" customHeight="1">
      <c r="A1241" s="434">
        <v>7</v>
      </c>
      <c r="B1241" s="428" t="s">
        <v>413</v>
      </c>
      <c r="C1241" s="428" t="s">
        <v>403</v>
      </c>
      <c r="D1241" s="426">
        <v>600</v>
      </c>
      <c r="E1241" s="417">
        <v>440</v>
      </c>
      <c r="F1241" s="455">
        <f t="shared" si="146"/>
        <v>264000</v>
      </c>
      <c r="G1241" s="452">
        <f t="shared" si="147"/>
        <v>207874.0157480315</v>
      </c>
      <c r="H1241" s="432"/>
      <c r="I1241" s="447"/>
      <c r="J1241" s="447"/>
    </row>
    <row r="1242" spans="1:10" ht="12.75" customHeight="1">
      <c r="A1242" s="434">
        <v>7</v>
      </c>
      <c r="B1242" s="428" t="s">
        <v>413</v>
      </c>
      <c r="C1242" s="428" t="s">
        <v>404</v>
      </c>
      <c r="D1242" s="426">
        <v>600</v>
      </c>
      <c r="E1242" s="417">
        <v>440</v>
      </c>
      <c r="F1242" s="455">
        <f t="shared" si="146"/>
        <v>264000</v>
      </c>
      <c r="G1242" s="427">
        <f t="shared" si="147"/>
        <v>207874.0157480315</v>
      </c>
      <c r="I1242" s="447"/>
      <c r="J1242" s="447"/>
    </row>
    <row r="1243" spans="1:10" ht="12.75" customHeight="1">
      <c r="A1243" s="434">
        <v>7</v>
      </c>
      <c r="B1243" s="428" t="s">
        <v>414</v>
      </c>
      <c r="C1243" s="428" t="s">
        <v>403</v>
      </c>
      <c r="D1243" s="416">
        <v>0</v>
      </c>
      <c r="E1243" s="417">
        <v>750</v>
      </c>
      <c r="F1243" s="455">
        <f t="shared" si="146"/>
        <v>0</v>
      </c>
      <c r="G1243" s="427">
        <f t="shared" si="147"/>
        <v>0</v>
      </c>
      <c r="I1243" s="447"/>
      <c r="J1243" s="447"/>
    </row>
    <row r="1244" spans="1:10" ht="12.75" customHeight="1">
      <c r="A1244" s="434">
        <v>7</v>
      </c>
      <c r="B1244" s="428" t="s">
        <v>414</v>
      </c>
      <c r="C1244" s="428" t="s">
        <v>403</v>
      </c>
      <c r="D1244" s="416">
        <v>0</v>
      </c>
      <c r="E1244" s="417">
        <v>850</v>
      </c>
      <c r="F1244" s="455">
        <f>D1244*E1244</f>
        <v>0</v>
      </c>
      <c r="G1244" s="427">
        <f>F1244/1.27</f>
        <v>0</v>
      </c>
      <c r="I1244" s="447"/>
      <c r="J1244" s="447"/>
    </row>
    <row r="1245" spans="1:10" ht="12.75" customHeight="1">
      <c r="A1245" s="434">
        <v>7</v>
      </c>
      <c r="B1245" s="428" t="s">
        <v>415</v>
      </c>
      <c r="C1245" s="428" t="s">
        <v>403</v>
      </c>
      <c r="D1245" s="416">
        <v>300</v>
      </c>
      <c r="E1245" s="417">
        <v>300</v>
      </c>
      <c r="F1245" s="455">
        <f>D1245*E1245</f>
        <v>90000</v>
      </c>
      <c r="G1245" s="427">
        <f>F1245/1.27</f>
        <v>70866.14173228346</v>
      </c>
      <c r="I1245" s="447"/>
      <c r="J1245" s="447"/>
    </row>
    <row r="1246" spans="1:10" ht="12.75" customHeight="1">
      <c r="A1246" s="434">
        <v>7</v>
      </c>
      <c r="B1246" s="428" t="s">
        <v>416</v>
      </c>
      <c r="C1246" s="428" t="s">
        <v>403</v>
      </c>
      <c r="D1246" s="416">
        <v>200</v>
      </c>
      <c r="E1246" s="417">
        <v>350</v>
      </c>
      <c r="F1246" s="455">
        <f>D1246*E1246</f>
        <v>70000</v>
      </c>
      <c r="G1246" s="427">
        <f>F1246/1.27</f>
        <v>55118.11023622047</v>
      </c>
      <c r="I1246" s="447"/>
      <c r="J1246" s="447"/>
    </row>
    <row r="1247" spans="1:10" ht="12.75" customHeight="1">
      <c r="A1247" s="434">
        <v>7</v>
      </c>
      <c r="B1247" s="428" t="s">
        <v>417</v>
      </c>
      <c r="C1247" s="428" t="s">
        <v>403</v>
      </c>
      <c r="D1247" s="416">
        <v>120</v>
      </c>
      <c r="E1247" s="417">
        <v>400</v>
      </c>
      <c r="F1247" s="455">
        <f>D1247*E1247</f>
        <v>48000</v>
      </c>
      <c r="G1247" s="452">
        <f>F1247/1.27</f>
        <v>37795.27559055118</v>
      </c>
      <c r="I1247" s="447"/>
      <c r="J1247" s="447"/>
    </row>
    <row r="1248" spans="1:7" ht="12.75" customHeight="1">
      <c r="A1248" s="434"/>
      <c r="B1248" s="428"/>
      <c r="C1248" s="428"/>
      <c r="D1248" s="416"/>
      <c r="E1248" s="417"/>
      <c r="F1248" s="455"/>
      <c r="G1248" s="452"/>
    </row>
    <row r="1249" spans="1:7" ht="12.75" customHeight="1">
      <c r="A1249" s="444"/>
      <c r="B1249" s="495" t="s">
        <v>442</v>
      </c>
      <c r="C1249" s="489"/>
      <c r="D1249" s="444"/>
      <c r="E1249" s="451"/>
      <c r="F1249" s="457"/>
      <c r="G1249" s="451">
        <f>SUM(G1251:G1268)</f>
        <v>937322.8346456692</v>
      </c>
    </row>
    <row r="1250" spans="1:10" s="432" customFormat="1" ht="12.75" customHeight="1">
      <c r="A1250" s="443"/>
      <c r="B1250" s="436"/>
      <c r="C1250" s="443"/>
      <c r="D1250" s="443"/>
      <c r="E1250" s="452"/>
      <c r="F1250" s="458"/>
      <c r="G1250" s="443"/>
      <c r="I1250" s="433"/>
      <c r="J1250" s="433"/>
    </row>
    <row r="1251" spans="1:10" s="432" customFormat="1" ht="12.75" customHeight="1">
      <c r="A1251" s="434">
        <v>7</v>
      </c>
      <c r="B1251" s="428" t="s">
        <v>418</v>
      </c>
      <c r="C1251" s="428" t="s">
        <v>403</v>
      </c>
      <c r="D1251" s="443">
        <v>0</v>
      </c>
      <c r="E1251" s="427">
        <v>19350</v>
      </c>
      <c r="F1251" s="455">
        <f aca="true" t="shared" si="148" ref="F1251:F1256">D1251*E1251</f>
        <v>0</v>
      </c>
      <c r="G1251" s="427">
        <f>F1251/1.27</f>
        <v>0</v>
      </c>
      <c r="I1251" s="433"/>
      <c r="J1251" s="433"/>
    </row>
    <row r="1252" spans="1:10" s="432" customFormat="1" ht="12.75" customHeight="1">
      <c r="A1252" s="434">
        <v>7</v>
      </c>
      <c r="B1252" s="428" t="s">
        <v>419</v>
      </c>
      <c r="C1252" s="428" t="s">
        <v>404</v>
      </c>
      <c r="D1252" s="443">
        <v>0</v>
      </c>
      <c r="E1252" s="417">
        <v>13410</v>
      </c>
      <c r="F1252" s="455">
        <f t="shared" si="148"/>
        <v>0</v>
      </c>
      <c r="G1252" s="427">
        <f>F1252/1.27</f>
        <v>0</v>
      </c>
      <c r="I1252" s="433"/>
      <c r="J1252" s="433"/>
    </row>
    <row r="1253" spans="1:10" s="432" customFormat="1" ht="12.75" customHeight="1">
      <c r="A1253" s="434">
        <v>7</v>
      </c>
      <c r="B1253" s="428" t="s">
        <v>420</v>
      </c>
      <c r="C1253" s="428" t="s">
        <v>403</v>
      </c>
      <c r="D1253" s="443">
        <v>0</v>
      </c>
      <c r="E1253" s="427">
        <v>9900</v>
      </c>
      <c r="F1253" s="455">
        <f t="shared" si="148"/>
        <v>0</v>
      </c>
      <c r="G1253" s="427">
        <f>F1253/1.27</f>
        <v>0</v>
      </c>
      <c r="I1253" s="433"/>
      <c r="J1253" s="433"/>
    </row>
    <row r="1254" spans="1:7" ht="12.75" customHeight="1">
      <c r="A1254" s="434">
        <v>7</v>
      </c>
      <c r="B1254" s="428" t="s">
        <v>420</v>
      </c>
      <c r="C1254" s="428" t="s">
        <v>404</v>
      </c>
      <c r="D1254" s="463">
        <v>5</v>
      </c>
      <c r="E1254" s="452">
        <v>6750</v>
      </c>
      <c r="F1254" s="455">
        <f t="shared" si="148"/>
        <v>33750</v>
      </c>
      <c r="G1254" s="427">
        <f aca="true" t="shared" si="149" ref="G1254:G1262">F1254/1.27</f>
        <v>26574.803149606298</v>
      </c>
    </row>
    <row r="1255" spans="1:7" ht="12.75" customHeight="1">
      <c r="A1255" s="434">
        <v>7</v>
      </c>
      <c r="B1255" s="428" t="s">
        <v>421</v>
      </c>
      <c r="C1255" s="428" t="s">
        <v>403</v>
      </c>
      <c r="D1255" s="463">
        <v>5</v>
      </c>
      <c r="E1255" s="452">
        <v>12150</v>
      </c>
      <c r="F1255" s="455">
        <f t="shared" si="148"/>
        <v>60750</v>
      </c>
      <c r="G1255" s="427">
        <f t="shared" si="149"/>
        <v>47834.645669291334</v>
      </c>
    </row>
    <row r="1256" spans="1:7" ht="12.75" customHeight="1">
      <c r="A1256" s="434">
        <v>7</v>
      </c>
      <c r="B1256" s="428" t="s">
        <v>422</v>
      </c>
      <c r="C1256" s="428" t="s">
        <v>404</v>
      </c>
      <c r="D1256" s="463">
        <v>5</v>
      </c>
      <c r="E1256" s="417">
        <v>8910</v>
      </c>
      <c r="F1256" s="455">
        <f t="shared" si="148"/>
        <v>44550</v>
      </c>
      <c r="G1256" s="427">
        <f>F1256/1.27</f>
        <v>35078.740157480315</v>
      </c>
    </row>
    <row r="1257" spans="1:7" ht="12.75" customHeight="1">
      <c r="A1257" s="434">
        <v>7</v>
      </c>
      <c r="B1257" s="435" t="s">
        <v>423</v>
      </c>
      <c r="C1257" s="435" t="s">
        <v>403</v>
      </c>
      <c r="D1257" s="463">
        <v>5</v>
      </c>
      <c r="E1257" s="452">
        <v>15750</v>
      </c>
      <c r="F1257" s="455">
        <f aca="true" t="shared" si="150" ref="F1257:F1262">D1257*E1257</f>
        <v>78750</v>
      </c>
      <c r="G1257" s="427">
        <f t="shared" si="149"/>
        <v>62007.87401574803</v>
      </c>
    </row>
    <row r="1258" spans="1:7" ht="12.75" customHeight="1">
      <c r="A1258" s="434">
        <v>7</v>
      </c>
      <c r="B1258" s="435" t="s">
        <v>424</v>
      </c>
      <c r="C1258" s="435" t="s">
        <v>403</v>
      </c>
      <c r="D1258" s="463">
        <v>5</v>
      </c>
      <c r="E1258" s="452">
        <v>7650</v>
      </c>
      <c r="F1258" s="455">
        <f t="shared" si="150"/>
        <v>38250</v>
      </c>
      <c r="G1258" s="427">
        <f t="shared" si="149"/>
        <v>30118.110236220473</v>
      </c>
    </row>
    <row r="1259" spans="1:7" ht="12.75" customHeight="1">
      <c r="A1259" s="434">
        <v>7</v>
      </c>
      <c r="B1259" s="435" t="s">
        <v>409</v>
      </c>
      <c r="C1259" s="435" t="s">
        <v>403</v>
      </c>
      <c r="D1259" s="463">
        <v>5</v>
      </c>
      <c r="E1259" s="452">
        <v>10350</v>
      </c>
      <c r="F1259" s="455">
        <f t="shared" si="150"/>
        <v>51750</v>
      </c>
      <c r="G1259" s="427">
        <f t="shared" si="149"/>
        <v>40748.03149606299</v>
      </c>
    </row>
    <row r="1260" spans="1:7" ht="12.75" customHeight="1">
      <c r="A1260" s="434">
        <v>7</v>
      </c>
      <c r="B1260" s="428" t="s">
        <v>425</v>
      </c>
      <c r="C1260" s="428" t="s">
        <v>403</v>
      </c>
      <c r="D1260" s="463">
        <v>20</v>
      </c>
      <c r="E1260" s="452">
        <v>13860</v>
      </c>
      <c r="F1260" s="455">
        <f t="shared" si="150"/>
        <v>277200</v>
      </c>
      <c r="G1260" s="427">
        <f t="shared" si="149"/>
        <v>218267.71653543308</v>
      </c>
    </row>
    <row r="1261" spans="1:7" ht="12.75" customHeight="1">
      <c r="A1261" s="434">
        <v>7</v>
      </c>
      <c r="B1261" s="428" t="s">
        <v>425</v>
      </c>
      <c r="C1261" s="428" t="s">
        <v>404</v>
      </c>
      <c r="D1261" s="463">
        <v>20</v>
      </c>
      <c r="E1261" s="452">
        <v>11160</v>
      </c>
      <c r="F1261" s="455">
        <f t="shared" si="150"/>
        <v>223200</v>
      </c>
      <c r="G1261" s="427">
        <f t="shared" si="149"/>
        <v>175748.031496063</v>
      </c>
    </row>
    <row r="1262" spans="1:7" ht="12.75" customHeight="1">
      <c r="A1262" s="434">
        <v>7</v>
      </c>
      <c r="B1262" s="428" t="s">
        <v>426</v>
      </c>
      <c r="C1262" s="428" t="s">
        <v>403</v>
      </c>
      <c r="D1262" s="463">
        <v>20</v>
      </c>
      <c r="E1262" s="452">
        <v>8460</v>
      </c>
      <c r="F1262" s="455">
        <f t="shared" si="150"/>
        <v>169200</v>
      </c>
      <c r="G1262" s="427">
        <f t="shared" si="149"/>
        <v>133228.3464566929</v>
      </c>
    </row>
    <row r="1263" spans="1:7" ht="12.75" customHeight="1">
      <c r="A1263" s="434">
        <v>7</v>
      </c>
      <c r="B1263" s="428" t="s">
        <v>427</v>
      </c>
      <c r="C1263" s="428" t="s">
        <v>404</v>
      </c>
      <c r="D1263" s="463">
        <v>20</v>
      </c>
      <c r="E1263" s="452">
        <v>6600</v>
      </c>
      <c r="F1263" s="455">
        <f aca="true" t="shared" si="151" ref="F1263:F1268">D1263*E1263</f>
        <v>132000</v>
      </c>
      <c r="G1263" s="427">
        <f aca="true" t="shared" si="152" ref="G1263:G1268">F1263/1.27</f>
        <v>103937.00787401575</v>
      </c>
    </row>
    <row r="1264" spans="1:7" ht="12.75" customHeight="1">
      <c r="A1264" s="434">
        <v>7</v>
      </c>
      <c r="B1264" s="428" t="s">
        <v>497</v>
      </c>
      <c r="C1264" s="428" t="s">
        <v>404</v>
      </c>
      <c r="D1264" s="463">
        <v>1</v>
      </c>
      <c r="E1264" s="452">
        <v>81000</v>
      </c>
      <c r="F1264" s="456">
        <f t="shared" si="151"/>
        <v>81000</v>
      </c>
      <c r="G1264" s="437">
        <f t="shared" si="152"/>
        <v>63779.52755905512</v>
      </c>
    </row>
    <row r="1265" spans="1:7" ht="12.75" customHeight="1">
      <c r="A1265" s="434">
        <v>7</v>
      </c>
      <c r="B1265" s="429" t="s">
        <v>432</v>
      </c>
      <c r="C1265" s="429" t="s">
        <v>403</v>
      </c>
      <c r="D1265" s="463">
        <v>0</v>
      </c>
      <c r="E1265" s="452">
        <v>6800</v>
      </c>
      <c r="F1265" s="456">
        <f t="shared" si="151"/>
        <v>0</v>
      </c>
      <c r="G1265" s="437">
        <f t="shared" si="152"/>
        <v>0</v>
      </c>
    </row>
    <row r="1266" spans="1:7" ht="12.75" customHeight="1">
      <c r="A1266" s="434">
        <v>7</v>
      </c>
      <c r="B1266" s="429" t="s">
        <v>433</v>
      </c>
      <c r="C1266" s="429" t="s">
        <v>404</v>
      </c>
      <c r="D1266" s="463">
        <v>0</v>
      </c>
      <c r="E1266" s="452">
        <v>6100</v>
      </c>
      <c r="F1266" s="456">
        <f t="shared" si="151"/>
        <v>0</v>
      </c>
      <c r="G1266" s="437">
        <f t="shared" si="152"/>
        <v>0</v>
      </c>
    </row>
    <row r="1267" spans="1:7" ht="12.75" customHeight="1">
      <c r="A1267" s="434">
        <v>7</v>
      </c>
      <c r="B1267" s="429" t="s">
        <v>434</v>
      </c>
      <c r="C1267" s="429" t="s">
        <v>403</v>
      </c>
      <c r="D1267" s="463">
        <v>0</v>
      </c>
      <c r="E1267" s="452">
        <v>5800</v>
      </c>
      <c r="F1267" s="456">
        <f t="shared" si="151"/>
        <v>0</v>
      </c>
      <c r="G1267" s="437">
        <f t="shared" si="152"/>
        <v>0</v>
      </c>
    </row>
    <row r="1268" spans="1:7" ht="12.75" customHeight="1">
      <c r="A1268" s="434">
        <v>7</v>
      </c>
      <c r="B1268" s="429" t="s">
        <v>434</v>
      </c>
      <c r="C1268" s="429" t="s">
        <v>404</v>
      </c>
      <c r="D1268" s="463">
        <v>0</v>
      </c>
      <c r="E1268" s="452">
        <v>5100</v>
      </c>
      <c r="F1268" s="456">
        <f t="shared" si="151"/>
        <v>0</v>
      </c>
      <c r="G1268" s="437">
        <f t="shared" si="152"/>
        <v>0</v>
      </c>
    </row>
    <row r="1269" spans="1:7" ht="12.75" customHeight="1">
      <c r="A1269" s="434"/>
      <c r="B1269" s="439"/>
      <c r="C1269" s="439"/>
      <c r="D1269" s="438"/>
      <c r="E1269" s="427"/>
      <c r="F1269" s="456"/>
      <c r="G1269" s="439"/>
    </row>
    <row r="1270" spans="1:7" ht="12.75" customHeight="1">
      <c r="A1270" s="489"/>
      <c r="B1270" s="489" t="s">
        <v>439</v>
      </c>
      <c r="C1270" s="489"/>
      <c r="D1270" s="489"/>
      <c r="E1270" s="490"/>
      <c r="F1270" s="491"/>
      <c r="G1270" s="490">
        <f>SUM(G1272:G1277)</f>
        <v>603779.527559055</v>
      </c>
    </row>
    <row r="1271" spans="1:7" ht="12.75" customHeight="1">
      <c r="A1271" s="439"/>
      <c r="B1271" s="440"/>
      <c r="C1271" s="440"/>
      <c r="D1271" s="440"/>
      <c r="E1271" s="492"/>
      <c r="F1271" s="496"/>
      <c r="G1271" s="497"/>
    </row>
    <row r="1272" spans="1:7" ht="12.75" customHeight="1">
      <c r="A1272" s="434">
        <v>7</v>
      </c>
      <c r="B1272" s="428" t="s">
        <v>439</v>
      </c>
      <c r="C1272" s="428" t="s">
        <v>403</v>
      </c>
      <c r="D1272" s="416">
        <v>200</v>
      </c>
      <c r="E1272" s="417">
        <v>1550</v>
      </c>
      <c r="F1272" s="455">
        <f aca="true" t="shared" si="153" ref="F1272:F1277">D1272*E1272</f>
        <v>310000</v>
      </c>
      <c r="G1272" s="427">
        <f aca="true" t="shared" si="154" ref="G1272:G1277">F1272/1.27</f>
        <v>244094.48818897636</v>
      </c>
    </row>
    <row r="1273" spans="1:7" ht="12.75" customHeight="1">
      <c r="A1273" s="434">
        <v>7</v>
      </c>
      <c r="B1273" s="428" t="s">
        <v>439</v>
      </c>
      <c r="C1273" s="428" t="s">
        <v>404</v>
      </c>
      <c r="D1273" s="416">
        <v>20</v>
      </c>
      <c r="E1273" s="417">
        <v>1300</v>
      </c>
      <c r="F1273" s="455">
        <f t="shared" si="153"/>
        <v>26000</v>
      </c>
      <c r="G1273" s="427">
        <f t="shared" si="154"/>
        <v>20472.440944881888</v>
      </c>
    </row>
    <row r="1274" spans="1:7" ht="12.75" customHeight="1">
      <c r="A1274" s="434">
        <v>7</v>
      </c>
      <c r="B1274" s="428" t="s">
        <v>498</v>
      </c>
      <c r="C1274" s="428" t="s">
        <v>403</v>
      </c>
      <c r="D1274" s="416">
        <v>250</v>
      </c>
      <c r="E1274" s="417">
        <v>1100</v>
      </c>
      <c r="F1274" s="455">
        <f t="shared" si="153"/>
        <v>275000</v>
      </c>
      <c r="G1274" s="427">
        <f t="shared" si="154"/>
        <v>216535.43307086613</v>
      </c>
    </row>
    <row r="1275" spans="1:7" ht="12.75" customHeight="1">
      <c r="A1275" s="434">
        <v>7</v>
      </c>
      <c r="B1275" s="428" t="s">
        <v>498</v>
      </c>
      <c r="C1275" s="428" t="s">
        <v>404</v>
      </c>
      <c r="D1275" s="416">
        <v>50</v>
      </c>
      <c r="E1275" s="417">
        <v>900</v>
      </c>
      <c r="F1275" s="455">
        <f t="shared" si="153"/>
        <v>45000</v>
      </c>
      <c r="G1275" s="427">
        <f t="shared" si="154"/>
        <v>35433.07086614173</v>
      </c>
    </row>
    <row r="1276" spans="1:7" ht="12.75" customHeight="1">
      <c r="A1276" s="434">
        <v>7</v>
      </c>
      <c r="B1276" s="428" t="s">
        <v>499</v>
      </c>
      <c r="C1276" s="428" t="s">
        <v>403</v>
      </c>
      <c r="D1276" s="416">
        <v>40</v>
      </c>
      <c r="E1276" s="417">
        <v>1190</v>
      </c>
      <c r="F1276" s="455">
        <f t="shared" si="153"/>
        <v>47600</v>
      </c>
      <c r="G1276" s="427">
        <f t="shared" si="154"/>
        <v>37480.31496062992</v>
      </c>
    </row>
    <row r="1277" spans="1:7" ht="12.75" customHeight="1">
      <c r="A1277" s="434">
        <v>7</v>
      </c>
      <c r="B1277" s="428" t="s">
        <v>500</v>
      </c>
      <c r="C1277" s="428" t="s">
        <v>403</v>
      </c>
      <c r="D1277" s="416">
        <v>80</v>
      </c>
      <c r="E1277" s="417">
        <v>790</v>
      </c>
      <c r="F1277" s="455">
        <f t="shared" si="153"/>
        <v>63200</v>
      </c>
      <c r="G1277" s="427">
        <f t="shared" si="154"/>
        <v>49763.779527559054</v>
      </c>
    </row>
    <row r="1278" spans="1:7" ht="12.75" customHeight="1">
      <c r="A1278" s="434"/>
      <c r="B1278" s="428"/>
      <c r="C1278" s="428"/>
      <c r="D1278" s="416"/>
      <c r="E1278" s="417"/>
      <c r="F1278" s="455"/>
      <c r="G1278" s="427"/>
    </row>
    <row r="1279" spans="1:7" ht="12.75" customHeight="1">
      <c r="A1279" s="489"/>
      <c r="B1279" s="489" t="s">
        <v>440</v>
      </c>
      <c r="C1279" s="489"/>
      <c r="D1279" s="489"/>
      <c r="E1279" s="490"/>
      <c r="F1279" s="491"/>
      <c r="G1279" s="490">
        <f>SUM(G1281:G1288)</f>
        <v>29133.858267716536</v>
      </c>
    </row>
    <row r="1280" spans="1:10" s="432" customFormat="1" ht="12.75" customHeight="1">
      <c r="A1280" s="443"/>
      <c r="B1280" s="443"/>
      <c r="C1280" s="443"/>
      <c r="D1280" s="443"/>
      <c r="E1280" s="452"/>
      <c r="F1280" s="458"/>
      <c r="G1280" s="452"/>
      <c r="I1280" s="433"/>
      <c r="J1280" s="433"/>
    </row>
    <row r="1281" spans="1:7" ht="12.75" customHeight="1">
      <c r="A1281" s="434">
        <v>7</v>
      </c>
      <c r="B1281" s="428" t="s">
        <v>501</v>
      </c>
      <c r="C1281" s="428" t="s">
        <v>452</v>
      </c>
      <c r="D1281" s="416"/>
      <c r="E1281" s="452">
        <v>14000</v>
      </c>
      <c r="F1281" s="455">
        <f aca="true" t="shared" si="155" ref="F1281:F1288">D1281*E1281</f>
        <v>0</v>
      </c>
      <c r="G1281" s="427">
        <f aca="true" t="shared" si="156" ref="G1281:G1288">F1281/1.27</f>
        <v>0</v>
      </c>
    </row>
    <row r="1282" spans="1:7" ht="12.75" customHeight="1">
      <c r="A1282" s="434">
        <v>7</v>
      </c>
      <c r="B1282" s="428" t="s">
        <v>501</v>
      </c>
      <c r="C1282" s="428" t="s">
        <v>404</v>
      </c>
      <c r="D1282" s="416">
        <v>1</v>
      </c>
      <c r="E1282" s="452">
        <v>11700</v>
      </c>
      <c r="F1282" s="455">
        <f t="shared" si="155"/>
        <v>11700</v>
      </c>
      <c r="G1282" s="427">
        <f t="shared" si="156"/>
        <v>9212.598425196851</v>
      </c>
    </row>
    <row r="1283" spans="1:7" ht="12.75" customHeight="1">
      <c r="A1283" s="434">
        <v>7</v>
      </c>
      <c r="B1283" s="428" t="s">
        <v>505</v>
      </c>
      <c r="C1283" s="428" t="s">
        <v>452</v>
      </c>
      <c r="D1283" s="416"/>
      <c r="E1283" s="417">
        <v>9900</v>
      </c>
      <c r="F1283" s="455">
        <f t="shared" si="155"/>
        <v>0</v>
      </c>
      <c r="G1283" s="427">
        <f t="shared" si="156"/>
        <v>0</v>
      </c>
    </row>
    <row r="1284" spans="1:7" ht="12.75" customHeight="1">
      <c r="A1284" s="434">
        <v>7</v>
      </c>
      <c r="B1284" s="428" t="s">
        <v>505</v>
      </c>
      <c r="C1284" s="428" t="s">
        <v>404</v>
      </c>
      <c r="D1284" s="416">
        <v>1</v>
      </c>
      <c r="E1284" s="417">
        <v>8100</v>
      </c>
      <c r="F1284" s="455">
        <f t="shared" si="155"/>
        <v>8100</v>
      </c>
      <c r="G1284" s="427">
        <f t="shared" si="156"/>
        <v>6377.952755905511</v>
      </c>
    </row>
    <row r="1285" spans="1:7" ht="12.75" customHeight="1">
      <c r="A1285" s="434">
        <v>7</v>
      </c>
      <c r="B1285" s="428" t="s">
        <v>502</v>
      </c>
      <c r="C1285" s="428" t="s">
        <v>452</v>
      </c>
      <c r="D1285" s="438"/>
      <c r="E1285" s="427">
        <v>7300</v>
      </c>
      <c r="F1285" s="455">
        <f t="shared" si="155"/>
        <v>0</v>
      </c>
      <c r="G1285" s="427">
        <f t="shared" si="156"/>
        <v>0</v>
      </c>
    </row>
    <row r="1286" spans="1:7" ht="12.75" customHeight="1">
      <c r="A1286" s="434">
        <v>7</v>
      </c>
      <c r="B1286" s="428" t="s">
        <v>502</v>
      </c>
      <c r="C1286" s="428" t="s">
        <v>404</v>
      </c>
      <c r="D1286" s="438"/>
      <c r="E1286" s="427">
        <v>6200</v>
      </c>
      <c r="F1286" s="455">
        <f t="shared" si="155"/>
        <v>0</v>
      </c>
      <c r="G1286" s="427">
        <f t="shared" si="156"/>
        <v>0</v>
      </c>
    </row>
    <row r="1287" spans="1:7" ht="12.75" customHeight="1">
      <c r="A1287" s="434">
        <v>7</v>
      </c>
      <c r="B1287" s="428" t="s">
        <v>503</v>
      </c>
      <c r="C1287" s="428" t="s">
        <v>452</v>
      </c>
      <c r="D1287" s="416"/>
      <c r="E1287" s="417">
        <v>5200</v>
      </c>
      <c r="F1287" s="455">
        <f t="shared" si="155"/>
        <v>0</v>
      </c>
      <c r="G1287" s="427">
        <f t="shared" si="156"/>
        <v>0</v>
      </c>
    </row>
    <row r="1288" spans="1:7" ht="12.75" customHeight="1">
      <c r="A1288" s="434">
        <v>7</v>
      </c>
      <c r="B1288" s="428" t="s">
        <v>503</v>
      </c>
      <c r="C1288" s="428" t="s">
        <v>404</v>
      </c>
      <c r="D1288" s="416">
        <v>4</v>
      </c>
      <c r="E1288" s="417">
        <v>4300</v>
      </c>
      <c r="F1288" s="455">
        <f t="shared" si="155"/>
        <v>17200</v>
      </c>
      <c r="G1288" s="427">
        <f t="shared" si="156"/>
        <v>13543.307086614173</v>
      </c>
    </row>
    <row r="1289" spans="1:7" ht="12.75" customHeight="1">
      <c r="A1289" s="434"/>
      <c r="B1289" s="439"/>
      <c r="C1289" s="439"/>
      <c r="D1289" s="438"/>
      <c r="E1289" s="427"/>
      <c r="F1289" s="456"/>
      <c r="G1289" s="439"/>
    </row>
    <row r="1290" spans="1:7" ht="12.75" customHeight="1">
      <c r="A1290" s="489"/>
      <c r="B1290" s="489" t="s">
        <v>428</v>
      </c>
      <c r="C1290" s="489"/>
      <c r="D1290" s="489"/>
      <c r="E1290" s="490"/>
      <c r="F1290" s="491"/>
      <c r="G1290" s="490">
        <f>SUM(G1292:G1339)</f>
        <v>292125.9842519685</v>
      </c>
    </row>
    <row r="1291" spans="1:7" ht="12.75" customHeight="1">
      <c r="A1291" s="439"/>
      <c r="B1291" s="440"/>
      <c r="C1291" s="440"/>
      <c r="D1291" s="440"/>
      <c r="E1291" s="492"/>
      <c r="F1291" s="496"/>
      <c r="G1291" s="497"/>
    </row>
    <row r="1292" spans="1:7" ht="12.75" customHeight="1">
      <c r="A1292" s="434">
        <v>7</v>
      </c>
      <c r="B1292" s="428" t="s">
        <v>504</v>
      </c>
      <c r="C1292" s="428" t="s">
        <v>403</v>
      </c>
      <c r="D1292" s="416">
        <v>20</v>
      </c>
      <c r="E1292" s="452">
        <v>650</v>
      </c>
      <c r="F1292" s="455">
        <f>D1292*E1292</f>
        <v>13000</v>
      </c>
      <c r="G1292" s="427">
        <f>F1292/1.27</f>
        <v>10236.220472440944</v>
      </c>
    </row>
    <row r="1293" spans="1:7" ht="12.75" customHeight="1">
      <c r="A1293" s="434">
        <v>7</v>
      </c>
      <c r="B1293" s="428" t="s">
        <v>471</v>
      </c>
      <c r="C1293" s="428" t="s">
        <v>403</v>
      </c>
      <c r="D1293" s="416"/>
      <c r="E1293" s="452">
        <v>1000</v>
      </c>
      <c r="F1293" s="455">
        <f aca="true" t="shared" si="157" ref="F1293:F1339">D1293*E1293</f>
        <v>0</v>
      </c>
      <c r="G1293" s="427">
        <f aca="true" t="shared" si="158" ref="G1293:G1339">F1293/1.27</f>
        <v>0</v>
      </c>
    </row>
    <row r="1294" spans="1:7" ht="12.75" customHeight="1">
      <c r="A1294" s="434">
        <v>7</v>
      </c>
      <c r="B1294" s="428" t="s">
        <v>473</v>
      </c>
      <c r="C1294" s="428" t="s">
        <v>403</v>
      </c>
      <c r="D1294" s="416"/>
      <c r="E1294" s="452">
        <v>400</v>
      </c>
      <c r="F1294" s="455">
        <f t="shared" si="157"/>
        <v>0</v>
      </c>
      <c r="G1294" s="427">
        <f t="shared" si="158"/>
        <v>0</v>
      </c>
    </row>
    <row r="1295" spans="1:7" ht="12.75" customHeight="1">
      <c r="A1295" s="434">
        <v>7</v>
      </c>
      <c r="B1295" s="428" t="s">
        <v>474</v>
      </c>
      <c r="C1295" s="428" t="s">
        <v>403</v>
      </c>
      <c r="D1295" s="416"/>
      <c r="E1295" s="452">
        <v>700</v>
      </c>
      <c r="F1295" s="455">
        <f t="shared" si="157"/>
        <v>0</v>
      </c>
      <c r="G1295" s="427">
        <f t="shared" si="158"/>
        <v>0</v>
      </c>
    </row>
    <row r="1296" spans="1:7" ht="12.75" customHeight="1">
      <c r="A1296" s="434">
        <v>7</v>
      </c>
      <c r="B1296" s="428" t="s">
        <v>468</v>
      </c>
      <c r="C1296" s="428" t="s">
        <v>403</v>
      </c>
      <c r="D1296" s="416">
        <v>10</v>
      </c>
      <c r="E1296" s="452">
        <v>4800</v>
      </c>
      <c r="F1296" s="455">
        <f t="shared" si="157"/>
        <v>48000</v>
      </c>
      <c r="G1296" s="427">
        <f t="shared" si="158"/>
        <v>37795.27559055118</v>
      </c>
    </row>
    <row r="1297" spans="1:7" ht="12.75" customHeight="1">
      <c r="A1297" s="434">
        <v>7</v>
      </c>
      <c r="B1297" s="428" t="s">
        <v>469</v>
      </c>
      <c r="C1297" s="428" t="s">
        <v>403</v>
      </c>
      <c r="D1297" s="416">
        <v>12</v>
      </c>
      <c r="E1297" s="452">
        <v>6000</v>
      </c>
      <c r="F1297" s="455">
        <f t="shared" si="157"/>
        <v>72000</v>
      </c>
      <c r="G1297" s="427">
        <f t="shared" si="158"/>
        <v>56692.913385826774</v>
      </c>
    </row>
    <row r="1298" spans="1:7" ht="12.75" customHeight="1">
      <c r="A1298" s="434">
        <v>7</v>
      </c>
      <c r="B1298" s="428" t="s">
        <v>470</v>
      </c>
      <c r="C1298" s="428" t="s">
        <v>403</v>
      </c>
      <c r="D1298" s="416">
        <v>10</v>
      </c>
      <c r="E1298" s="452">
        <v>7200</v>
      </c>
      <c r="F1298" s="455">
        <f t="shared" si="157"/>
        <v>72000</v>
      </c>
      <c r="G1298" s="427">
        <f t="shared" si="158"/>
        <v>56692.913385826774</v>
      </c>
    </row>
    <row r="1299" spans="1:7" ht="12.75" customHeight="1">
      <c r="A1299" s="434">
        <v>7</v>
      </c>
      <c r="B1299" s="428" t="s">
        <v>506</v>
      </c>
      <c r="C1299" s="428" t="s">
        <v>403</v>
      </c>
      <c r="D1299" s="416"/>
      <c r="E1299" s="452">
        <v>4500</v>
      </c>
      <c r="F1299" s="455">
        <f t="shared" si="157"/>
        <v>0</v>
      </c>
      <c r="G1299" s="427">
        <f t="shared" si="158"/>
        <v>0</v>
      </c>
    </row>
    <row r="1300" spans="1:7" ht="12.75" customHeight="1">
      <c r="A1300" s="434">
        <v>7</v>
      </c>
      <c r="B1300" s="428" t="s">
        <v>507</v>
      </c>
      <c r="C1300" s="428" t="s">
        <v>403</v>
      </c>
      <c r="D1300" s="416"/>
      <c r="E1300" s="452">
        <v>9000</v>
      </c>
      <c r="F1300" s="455">
        <f t="shared" si="157"/>
        <v>0</v>
      </c>
      <c r="G1300" s="427">
        <f t="shared" si="158"/>
        <v>0</v>
      </c>
    </row>
    <row r="1301" spans="1:7" ht="12.75" customHeight="1">
      <c r="A1301" s="434">
        <v>7</v>
      </c>
      <c r="B1301" s="428" t="s">
        <v>472</v>
      </c>
      <c r="C1301" s="428" t="s">
        <v>403</v>
      </c>
      <c r="D1301" s="416">
        <v>10</v>
      </c>
      <c r="E1301" s="452">
        <v>4200</v>
      </c>
      <c r="F1301" s="455">
        <f t="shared" si="157"/>
        <v>42000</v>
      </c>
      <c r="G1301" s="427">
        <f t="shared" si="158"/>
        <v>33070.86614173228</v>
      </c>
    </row>
    <row r="1302" spans="1:7" ht="12.75" customHeight="1">
      <c r="A1302" s="434">
        <v>7</v>
      </c>
      <c r="B1302" s="428" t="s">
        <v>467</v>
      </c>
      <c r="C1302" s="428" t="s">
        <v>403</v>
      </c>
      <c r="D1302" s="416"/>
      <c r="E1302" s="452">
        <v>3700</v>
      </c>
      <c r="F1302" s="455">
        <f t="shared" si="157"/>
        <v>0</v>
      </c>
      <c r="G1302" s="427">
        <f t="shared" si="158"/>
        <v>0</v>
      </c>
    </row>
    <row r="1303" spans="1:7" ht="12.75" customHeight="1">
      <c r="A1303" s="434">
        <v>7</v>
      </c>
      <c r="B1303" s="428" t="s">
        <v>466</v>
      </c>
      <c r="C1303" s="428" t="s">
        <v>403</v>
      </c>
      <c r="D1303" s="416"/>
      <c r="E1303" s="452">
        <v>3000</v>
      </c>
      <c r="F1303" s="455">
        <f t="shared" si="157"/>
        <v>0</v>
      </c>
      <c r="G1303" s="427">
        <f t="shared" si="158"/>
        <v>0</v>
      </c>
    </row>
    <row r="1304" spans="1:7" ht="12.75" customHeight="1">
      <c r="A1304" s="434">
        <v>7</v>
      </c>
      <c r="B1304" s="428" t="s">
        <v>508</v>
      </c>
      <c r="C1304" s="428" t="s">
        <v>403</v>
      </c>
      <c r="D1304" s="416"/>
      <c r="E1304" s="452">
        <v>3300</v>
      </c>
      <c r="F1304" s="455">
        <f t="shared" si="157"/>
        <v>0</v>
      </c>
      <c r="G1304" s="427">
        <f t="shared" si="158"/>
        <v>0</v>
      </c>
    </row>
    <row r="1305" spans="1:7" ht="12.75" customHeight="1">
      <c r="A1305" s="434">
        <v>7</v>
      </c>
      <c r="B1305" s="428" t="s">
        <v>465</v>
      </c>
      <c r="C1305" s="428" t="s">
        <v>403</v>
      </c>
      <c r="D1305" s="416"/>
      <c r="E1305" s="452">
        <v>5500</v>
      </c>
      <c r="F1305" s="455">
        <f t="shared" si="157"/>
        <v>0</v>
      </c>
      <c r="G1305" s="427">
        <f t="shared" si="158"/>
        <v>0</v>
      </c>
    </row>
    <row r="1306" spans="1:7" ht="12.75" customHeight="1">
      <c r="A1306" s="434">
        <v>7</v>
      </c>
      <c r="B1306" s="428" t="s">
        <v>509</v>
      </c>
      <c r="C1306" s="428" t="s">
        <v>403</v>
      </c>
      <c r="D1306" s="416"/>
      <c r="E1306" s="452">
        <v>4400</v>
      </c>
      <c r="F1306" s="455">
        <f t="shared" si="157"/>
        <v>0</v>
      </c>
      <c r="G1306" s="427">
        <f t="shared" si="158"/>
        <v>0</v>
      </c>
    </row>
    <row r="1307" spans="1:7" ht="12.75" customHeight="1">
      <c r="A1307" s="434">
        <v>7</v>
      </c>
      <c r="B1307" s="428" t="s">
        <v>510</v>
      </c>
      <c r="C1307" s="428" t="s">
        <v>403</v>
      </c>
      <c r="D1307" s="416">
        <v>10</v>
      </c>
      <c r="E1307" s="452">
        <v>4000</v>
      </c>
      <c r="F1307" s="455">
        <f t="shared" si="157"/>
        <v>40000</v>
      </c>
      <c r="G1307" s="427">
        <f t="shared" si="158"/>
        <v>31496.062992125982</v>
      </c>
    </row>
    <row r="1308" spans="1:7" ht="12.75" customHeight="1">
      <c r="A1308" s="434">
        <v>7</v>
      </c>
      <c r="B1308" s="428" t="s">
        <v>511</v>
      </c>
      <c r="C1308" s="428" t="s">
        <v>403</v>
      </c>
      <c r="D1308" s="416"/>
      <c r="E1308" s="452">
        <v>4000</v>
      </c>
      <c r="F1308" s="455">
        <f t="shared" si="157"/>
        <v>0</v>
      </c>
      <c r="G1308" s="427">
        <f t="shared" si="158"/>
        <v>0</v>
      </c>
    </row>
    <row r="1309" spans="1:7" ht="12.75" customHeight="1">
      <c r="A1309" s="434">
        <v>7</v>
      </c>
      <c r="B1309" s="428" t="s">
        <v>512</v>
      </c>
      <c r="C1309" s="428" t="s">
        <v>403</v>
      </c>
      <c r="D1309" s="416">
        <v>10</v>
      </c>
      <c r="E1309" s="452">
        <v>4000</v>
      </c>
      <c r="F1309" s="455">
        <f t="shared" si="157"/>
        <v>40000</v>
      </c>
      <c r="G1309" s="427">
        <f t="shared" si="158"/>
        <v>31496.062992125982</v>
      </c>
    </row>
    <row r="1310" spans="1:7" ht="12.75" customHeight="1">
      <c r="A1310" s="434">
        <v>7</v>
      </c>
      <c r="B1310" s="428" t="s">
        <v>513</v>
      </c>
      <c r="C1310" s="428" t="s">
        <v>403</v>
      </c>
      <c r="D1310" s="416">
        <v>10</v>
      </c>
      <c r="E1310" s="452">
        <v>4400</v>
      </c>
      <c r="F1310" s="455">
        <f t="shared" si="157"/>
        <v>44000</v>
      </c>
      <c r="G1310" s="427">
        <f t="shared" si="158"/>
        <v>34645.669291338585</v>
      </c>
    </row>
    <row r="1311" spans="1:7" ht="12.75" customHeight="1">
      <c r="A1311" s="434">
        <v>7</v>
      </c>
      <c r="B1311" s="428" t="s">
        <v>515</v>
      </c>
      <c r="C1311" s="428" t="s">
        <v>403</v>
      </c>
      <c r="D1311" s="416"/>
      <c r="E1311" s="452">
        <v>4900</v>
      </c>
      <c r="F1311" s="455">
        <f t="shared" si="157"/>
        <v>0</v>
      </c>
      <c r="G1311" s="427">
        <f t="shared" si="158"/>
        <v>0</v>
      </c>
    </row>
    <row r="1312" spans="1:7" ht="12.75" customHeight="1">
      <c r="A1312" s="434">
        <v>7</v>
      </c>
      <c r="B1312" s="428" t="s">
        <v>514</v>
      </c>
      <c r="C1312" s="428" t="s">
        <v>403</v>
      </c>
      <c r="D1312" s="416"/>
      <c r="E1312" s="452">
        <v>4400</v>
      </c>
      <c r="F1312" s="455">
        <f t="shared" si="157"/>
        <v>0</v>
      </c>
      <c r="G1312" s="427">
        <f t="shared" si="158"/>
        <v>0</v>
      </c>
    </row>
    <row r="1313" spans="1:7" ht="12.75" customHeight="1">
      <c r="A1313" s="434">
        <v>7</v>
      </c>
      <c r="B1313" s="428" t="s">
        <v>464</v>
      </c>
      <c r="C1313" s="428" t="s">
        <v>403</v>
      </c>
      <c r="D1313" s="416"/>
      <c r="E1313" s="452">
        <v>4900</v>
      </c>
      <c r="F1313" s="455">
        <f t="shared" si="157"/>
        <v>0</v>
      </c>
      <c r="G1313" s="427">
        <f t="shared" si="158"/>
        <v>0</v>
      </c>
    </row>
    <row r="1314" spans="1:7" ht="12.75" customHeight="1">
      <c r="A1314" s="434">
        <v>7</v>
      </c>
      <c r="B1314" s="428" t="s">
        <v>463</v>
      </c>
      <c r="C1314" s="428" t="s">
        <v>403</v>
      </c>
      <c r="D1314" s="416"/>
      <c r="E1314" s="452">
        <v>5500</v>
      </c>
      <c r="F1314" s="455">
        <f t="shared" si="157"/>
        <v>0</v>
      </c>
      <c r="G1314" s="427">
        <f t="shared" si="158"/>
        <v>0</v>
      </c>
    </row>
    <row r="1315" spans="1:7" ht="12.75" customHeight="1">
      <c r="A1315" s="434">
        <v>7</v>
      </c>
      <c r="B1315" s="428" t="s">
        <v>462</v>
      </c>
      <c r="C1315" s="428" t="s">
        <v>403</v>
      </c>
      <c r="D1315" s="416"/>
      <c r="E1315" s="452">
        <v>6900</v>
      </c>
      <c r="F1315" s="455">
        <f t="shared" si="157"/>
        <v>0</v>
      </c>
      <c r="G1315" s="427">
        <f t="shared" si="158"/>
        <v>0</v>
      </c>
    </row>
    <row r="1316" spans="1:7" ht="12.75" customHeight="1">
      <c r="A1316" s="434">
        <v>7</v>
      </c>
      <c r="B1316" s="428" t="s">
        <v>516</v>
      </c>
      <c r="C1316" s="428" t="s">
        <v>403</v>
      </c>
      <c r="D1316" s="416"/>
      <c r="E1316" s="452">
        <v>3200</v>
      </c>
      <c r="F1316" s="455">
        <f t="shared" si="157"/>
        <v>0</v>
      </c>
      <c r="G1316" s="427">
        <f t="shared" si="158"/>
        <v>0</v>
      </c>
    </row>
    <row r="1317" spans="1:7" ht="12.75" customHeight="1">
      <c r="A1317" s="434">
        <v>7</v>
      </c>
      <c r="B1317" s="428" t="s">
        <v>517</v>
      </c>
      <c r="C1317" s="428" t="s">
        <v>403</v>
      </c>
      <c r="D1317" s="416"/>
      <c r="E1317" s="452">
        <v>1400</v>
      </c>
      <c r="F1317" s="455">
        <f t="shared" si="157"/>
        <v>0</v>
      </c>
      <c r="G1317" s="427">
        <f t="shared" si="158"/>
        <v>0</v>
      </c>
    </row>
    <row r="1318" spans="1:7" ht="12.75" customHeight="1">
      <c r="A1318" s="434">
        <v>7</v>
      </c>
      <c r="B1318" s="428" t="s">
        <v>518</v>
      </c>
      <c r="C1318" s="428" t="s">
        <v>403</v>
      </c>
      <c r="D1318" s="416"/>
      <c r="E1318" s="452">
        <v>2700</v>
      </c>
      <c r="F1318" s="455">
        <f t="shared" si="157"/>
        <v>0</v>
      </c>
      <c r="G1318" s="427">
        <f t="shared" si="158"/>
        <v>0</v>
      </c>
    </row>
    <row r="1319" spans="1:7" ht="12.75" customHeight="1">
      <c r="A1319" s="434">
        <v>7</v>
      </c>
      <c r="B1319" s="428" t="s">
        <v>519</v>
      </c>
      <c r="C1319" s="428" t="s">
        <v>403</v>
      </c>
      <c r="D1319" s="416"/>
      <c r="E1319" s="452">
        <v>2300</v>
      </c>
      <c r="F1319" s="455">
        <f t="shared" si="157"/>
        <v>0</v>
      </c>
      <c r="G1319" s="427">
        <f t="shared" si="158"/>
        <v>0</v>
      </c>
    </row>
    <row r="1320" spans="1:7" ht="12.75" customHeight="1">
      <c r="A1320" s="434">
        <v>7</v>
      </c>
      <c r="B1320" s="428" t="s">
        <v>520</v>
      </c>
      <c r="C1320" s="428" t="s">
        <v>403</v>
      </c>
      <c r="D1320" s="416"/>
      <c r="E1320" s="452">
        <v>3200</v>
      </c>
      <c r="F1320" s="455">
        <f t="shared" si="157"/>
        <v>0</v>
      </c>
      <c r="G1320" s="427">
        <f t="shared" si="158"/>
        <v>0</v>
      </c>
    </row>
    <row r="1321" spans="1:7" ht="12.75" customHeight="1">
      <c r="A1321" s="434">
        <v>7</v>
      </c>
      <c r="B1321" s="428" t="s">
        <v>521</v>
      </c>
      <c r="C1321" s="428" t="s">
        <v>403</v>
      </c>
      <c r="D1321" s="416"/>
      <c r="E1321" s="452">
        <v>3200</v>
      </c>
      <c r="F1321" s="455">
        <f t="shared" si="157"/>
        <v>0</v>
      </c>
      <c r="G1321" s="427">
        <f t="shared" si="158"/>
        <v>0</v>
      </c>
    </row>
    <row r="1322" spans="1:7" ht="12.75" customHeight="1">
      <c r="A1322" s="434">
        <v>7</v>
      </c>
      <c r="B1322" s="428" t="s">
        <v>461</v>
      </c>
      <c r="C1322" s="428" t="s">
        <v>403</v>
      </c>
      <c r="D1322" s="416"/>
      <c r="E1322" s="452">
        <v>7900</v>
      </c>
      <c r="F1322" s="455">
        <f t="shared" si="157"/>
        <v>0</v>
      </c>
      <c r="G1322" s="427">
        <f t="shared" si="158"/>
        <v>0</v>
      </c>
    </row>
    <row r="1323" spans="1:7" ht="12.75" customHeight="1">
      <c r="A1323" s="434">
        <v>7</v>
      </c>
      <c r="B1323" s="428" t="s">
        <v>460</v>
      </c>
      <c r="C1323" s="428" t="s">
        <v>403</v>
      </c>
      <c r="D1323" s="416"/>
      <c r="E1323" s="452">
        <v>4500</v>
      </c>
      <c r="F1323" s="455">
        <f t="shared" si="157"/>
        <v>0</v>
      </c>
      <c r="G1323" s="427">
        <f t="shared" si="158"/>
        <v>0</v>
      </c>
    </row>
    <row r="1324" spans="1:7" ht="12.75" customHeight="1">
      <c r="A1324" s="434">
        <v>7</v>
      </c>
      <c r="B1324" s="428" t="s">
        <v>459</v>
      </c>
      <c r="C1324" s="428" t="s">
        <v>403</v>
      </c>
      <c r="D1324" s="416"/>
      <c r="E1324" s="452">
        <v>5500</v>
      </c>
      <c r="F1324" s="455">
        <f t="shared" si="157"/>
        <v>0</v>
      </c>
      <c r="G1324" s="427">
        <f t="shared" si="158"/>
        <v>0</v>
      </c>
    </row>
    <row r="1325" spans="1:7" ht="12.75" customHeight="1">
      <c r="A1325" s="434">
        <v>7</v>
      </c>
      <c r="B1325" s="428" t="s">
        <v>480</v>
      </c>
      <c r="C1325" s="428" t="s">
        <v>403</v>
      </c>
      <c r="D1325" s="416"/>
      <c r="E1325" s="452">
        <v>2600</v>
      </c>
      <c r="F1325" s="455">
        <f t="shared" si="157"/>
        <v>0</v>
      </c>
      <c r="G1325" s="427">
        <f t="shared" si="158"/>
        <v>0</v>
      </c>
    </row>
    <row r="1326" spans="1:7" ht="12.75" customHeight="1">
      <c r="A1326" s="434">
        <v>7</v>
      </c>
      <c r="B1326" s="428" t="s">
        <v>458</v>
      </c>
      <c r="C1326" s="428" t="s">
        <v>403</v>
      </c>
      <c r="D1326" s="416"/>
      <c r="E1326" s="452">
        <v>8900</v>
      </c>
      <c r="F1326" s="455">
        <f t="shared" si="157"/>
        <v>0</v>
      </c>
      <c r="G1326" s="427">
        <f t="shared" si="158"/>
        <v>0</v>
      </c>
    </row>
    <row r="1327" spans="1:7" ht="12.75" customHeight="1">
      <c r="A1327" s="434">
        <v>7</v>
      </c>
      <c r="B1327" s="428" t="s">
        <v>457</v>
      </c>
      <c r="C1327" s="428" t="s">
        <v>403</v>
      </c>
      <c r="D1327" s="416"/>
      <c r="E1327" s="452">
        <v>9900</v>
      </c>
      <c r="F1327" s="455">
        <f t="shared" si="157"/>
        <v>0</v>
      </c>
      <c r="G1327" s="427">
        <f t="shared" si="158"/>
        <v>0</v>
      </c>
    </row>
    <row r="1328" spans="1:7" ht="12.75" customHeight="1">
      <c r="A1328" s="434">
        <v>7</v>
      </c>
      <c r="B1328" s="428" t="s">
        <v>456</v>
      </c>
      <c r="C1328" s="428" t="s">
        <v>403</v>
      </c>
      <c r="D1328" s="416"/>
      <c r="E1328" s="452">
        <v>9900</v>
      </c>
      <c r="F1328" s="455">
        <f t="shared" si="157"/>
        <v>0</v>
      </c>
      <c r="G1328" s="427">
        <f t="shared" si="158"/>
        <v>0</v>
      </c>
    </row>
    <row r="1329" spans="1:7" ht="12.75" customHeight="1">
      <c r="A1329" s="434">
        <v>7</v>
      </c>
      <c r="B1329" s="428" t="s">
        <v>455</v>
      </c>
      <c r="C1329" s="428" t="s">
        <v>403</v>
      </c>
      <c r="D1329" s="416"/>
      <c r="E1329" s="452">
        <v>4500</v>
      </c>
      <c r="F1329" s="455">
        <f t="shared" si="157"/>
        <v>0</v>
      </c>
      <c r="G1329" s="427">
        <f t="shared" si="158"/>
        <v>0</v>
      </c>
    </row>
    <row r="1330" spans="1:7" ht="12.75" customHeight="1">
      <c r="A1330" s="434">
        <v>7</v>
      </c>
      <c r="B1330" s="428" t="s">
        <v>454</v>
      </c>
      <c r="C1330" s="428" t="s">
        <v>403</v>
      </c>
      <c r="D1330" s="416"/>
      <c r="E1330" s="452">
        <v>8900</v>
      </c>
      <c r="F1330" s="455">
        <f t="shared" si="157"/>
        <v>0</v>
      </c>
      <c r="G1330" s="427">
        <f t="shared" si="158"/>
        <v>0</v>
      </c>
    </row>
    <row r="1331" spans="1:7" ht="12.75" customHeight="1">
      <c r="A1331" s="434">
        <v>7</v>
      </c>
      <c r="B1331" s="428" t="s">
        <v>453</v>
      </c>
      <c r="C1331" s="428" t="s">
        <v>403</v>
      </c>
      <c r="D1331" s="416"/>
      <c r="E1331" s="452">
        <v>7900</v>
      </c>
      <c r="F1331" s="455">
        <f t="shared" si="157"/>
        <v>0</v>
      </c>
      <c r="G1331" s="427">
        <f t="shared" si="158"/>
        <v>0</v>
      </c>
    </row>
    <row r="1332" spans="1:7" ht="12.75" customHeight="1">
      <c r="A1332" s="434">
        <v>7</v>
      </c>
      <c r="B1332" s="428" t="s">
        <v>556</v>
      </c>
      <c r="C1332" s="428" t="s">
        <v>475</v>
      </c>
      <c r="D1332" s="416"/>
      <c r="E1332" s="452">
        <v>5800</v>
      </c>
      <c r="F1332" s="455">
        <f t="shared" si="157"/>
        <v>0</v>
      </c>
      <c r="G1332" s="427">
        <f t="shared" si="158"/>
        <v>0</v>
      </c>
    </row>
    <row r="1333" spans="1:7" ht="12.75" customHeight="1">
      <c r="A1333" s="434">
        <v>7</v>
      </c>
      <c r="B1333" s="428" t="s">
        <v>557</v>
      </c>
      <c r="C1333" s="428" t="s">
        <v>475</v>
      </c>
      <c r="D1333" s="416"/>
      <c r="E1333" s="452">
        <v>11490</v>
      </c>
      <c r="F1333" s="455">
        <f t="shared" si="157"/>
        <v>0</v>
      </c>
      <c r="G1333" s="427">
        <f t="shared" si="158"/>
        <v>0</v>
      </c>
    </row>
    <row r="1334" spans="1:7" ht="12.75" customHeight="1">
      <c r="A1334" s="434">
        <v>7</v>
      </c>
      <c r="B1334" s="428" t="s">
        <v>558</v>
      </c>
      <c r="C1334" s="428" t="s">
        <v>475</v>
      </c>
      <c r="D1334" s="416"/>
      <c r="E1334" s="452">
        <v>14490</v>
      </c>
      <c r="F1334" s="455">
        <f t="shared" si="157"/>
        <v>0</v>
      </c>
      <c r="G1334" s="427">
        <f t="shared" si="158"/>
        <v>0</v>
      </c>
    </row>
    <row r="1335" spans="1:7" ht="12.75" customHeight="1">
      <c r="A1335" s="434">
        <v>7</v>
      </c>
      <c r="B1335" s="428" t="s">
        <v>559</v>
      </c>
      <c r="C1335" s="428" t="s">
        <v>475</v>
      </c>
      <c r="D1335" s="416"/>
      <c r="E1335" s="452">
        <v>10990</v>
      </c>
      <c r="F1335" s="455">
        <f t="shared" si="157"/>
        <v>0</v>
      </c>
      <c r="G1335" s="427">
        <f t="shared" si="158"/>
        <v>0</v>
      </c>
    </row>
    <row r="1336" spans="1:7" ht="12.75" customHeight="1">
      <c r="A1336" s="434">
        <v>7</v>
      </c>
      <c r="B1336" s="428" t="s">
        <v>560</v>
      </c>
      <c r="C1336" s="428" t="s">
        <v>475</v>
      </c>
      <c r="D1336" s="416"/>
      <c r="E1336" s="452">
        <v>13490</v>
      </c>
      <c r="F1336" s="455">
        <f t="shared" si="157"/>
        <v>0</v>
      </c>
      <c r="G1336" s="427">
        <f t="shared" si="158"/>
        <v>0</v>
      </c>
    </row>
    <row r="1337" spans="1:7" ht="12.75" customHeight="1">
      <c r="A1337" s="434">
        <v>7</v>
      </c>
      <c r="B1337" s="428" t="s">
        <v>561</v>
      </c>
      <c r="C1337" s="428" t="s">
        <v>475</v>
      </c>
      <c r="D1337" s="416"/>
      <c r="E1337" s="452">
        <v>23490</v>
      </c>
      <c r="F1337" s="455">
        <f t="shared" si="157"/>
        <v>0</v>
      </c>
      <c r="G1337" s="427">
        <f t="shared" si="158"/>
        <v>0</v>
      </c>
    </row>
    <row r="1338" spans="1:7" ht="12.75" customHeight="1">
      <c r="A1338" s="434">
        <v>7</v>
      </c>
      <c r="B1338" s="428" t="s">
        <v>562</v>
      </c>
      <c r="C1338" s="428" t="s">
        <v>475</v>
      </c>
      <c r="D1338" s="416"/>
      <c r="E1338" s="452">
        <v>32490</v>
      </c>
      <c r="F1338" s="455">
        <f t="shared" si="157"/>
        <v>0</v>
      </c>
      <c r="G1338" s="427">
        <f t="shared" si="158"/>
        <v>0</v>
      </c>
    </row>
    <row r="1339" spans="1:7" ht="12.75" customHeight="1">
      <c r="A1339" s="434">
        <v>7</v>
      </c>
      <c r="B1339" s="428" t="s">
        <v>563</v>
      </c>
      <c r="C1339" s="428" t="s">
        <v>475</v>
      </c>
      <c r="D1339" s="416"/>
      <c r="E1339" s="452">
        <v>9490</v>
      </c>
      <c r="F1339" s="455">
        <f t="shared" si="157"/>
        <v>0</v>
      </c>
      <c r="G1339" s="427">
        <f t="shared" si="158"/>
        <v>0</v>
      </c>
    </row>
    <row r="1340" spans="1:7" ht="12.75" customHeight="1">
      <c r="A1340" s="434"/>
      <c r="B1340" s="428"/>
      <c r="C1340" s="428"/>
      <c r="D1340" s="438"/>
      <c r="E1340" s="427"/>
      <c r="F1340" s="456"/>
      <c r="G1340" s="439"/>
    </row>
    <row r="1341" spans="1:7" ht="12.75" customHeight="1">
      <c r="A1341" s="489"/>
      <c r="B1341" s="489" t="s">
        <v>441</v>
      </c>
      <c r="C1341" s="489"/>
      <c r="D1341" s="489"/>
      <c r="E1341" s="490"/>
      <c r="F1341" s="491"/>
      <c r="G1341" s="490">
        <f>SUM(G1343:G1348)</f>
        <v>163464.56692913384</v>
      </c>
    </row>
    <row r="1342" spans="1:7" ht="12.75" customHeight="1">
      <c r="A1342" s="439"/>
      <c r="B1342" s="440"/>
      <c r="C1342" s="440"/>
      <c r="D1342" s="440"/>
      <c r="E1342" s="492"/>
      <c r="F1342" s="496"/>
      <c r="G1342" s="497"/>
    </row>
    <row r="1343" spans="1:7" ht="12.75" customHeight="1">
      <c r="A1343" s="434">
        <v>7</v>
      </c>
      <c r="B1343" s="428" t="s">
        <v>429</v>
      </c>
      <c r="C1343" s="428" t="s">
        <v>403</v>
      </c>
      <c r="D1343" s="416">
        <v>100</v>
      </c>
      <c r="E1343" s="417">
        <v>250</v>
      </c>
      <c r="F1343" s="455">
        <f aca="true" t="shared" si="159" ref="F1343:F1348">D1343*E1343</f>
        <v>25000</v>
      </c>
      <c r="G1343" s="427">
        <f aca="true" t="shared" si="160" ref="G1343:G1348">F1343/1.27</f>
        <v>19685.03937007874</v>
      </c>
    </row>
    <row r="1344" spans="1:7" ht="12.75" customHeight="1">
      <c r="A1344" s="434">
        <v>7</v>
      </c>
      <c r="B1344" s="428" t="s">
        <v>429</v>
      </c>
      <c r="C1344" s="428" t="s">
        <v>404</v>
      </c>
      <c r="D1344" s="416">
        <v>100</v>
      </c>
      <c r="E1344" s="417">
        <v>250</v>
      </c>
      <c r="F1344" s="455">
        <f t="shared" si="159"/>
        <v>25000</v>
      </c>
      <c r="G1344" s="427">
        <f t="shared" si="160"/>
        <v>19685.03937007874</v>
      </c>
    </row>
    <row r="1345" spans="1:7" ht="12.75" customHeight="1">
      <c r="A1345" s="434">
        <v>7</v>
      </c>
      <c r="B1345" s="428" t="s">
        <v>430</v>
      </c>
      <c r="C1345" s="428" t="s">
        <v>403</v>
      </c>
      <c r="D1345" s="416">
        <v>19</v>
      </c>
      <c r="E1345" s="417">
        <v>400</v>
      </c>
      <c r="F1345" s="455">
        <f t="shared" si="159"/>
        <v>7600</v>
      </c>
      <c r="G1345" s="427">
        <f t="shared" si="160"/>
        <v>5984.251968503937</v>
      </c>
    </row>
    <row r="1346" spans="1:7" ht="12.75" customHeight="1">
      <c r="A1346" s="434">
        <v>7</v>
      </c>
      <c r="B1346" s="428" t="s">
        <v>522</v>
      </c>
      <c r="C1346" s="428" t="s">
        <v>403</v>
      </c>
      <c r="D1346" s="416">
        <v>100</v>
      </c>
      <c r="E1346" s="417">
        <v>300</v>
      </c>
      <c r="F1346" s="455">
        <f t="shared" si="159"/>
        <v>30000</v>
      </c>
      <c r="G1346" s="427">
        <f t="shared" si="160"/>
        <v>23622.047244094487</v>
      </c>
    </row>
    <row r="1347" spans="1:7" ht="12.75" customHeight="1">
      <c r="A1347" s="434">
        <v>7</v>
      </c>
      <c r="B1347" s="428" t="s">
        <v>523</v>
      </c>
      <c r="C1347" s="428" t="s">
        <v>403</v>
      </c>
      <c r="D1347" s="416">
        <v>200</v>
      </c>
      <c r="E1347" s="417">
        <v>600</v>
      </c>
      <c r="F1347" s="455">
        <f t="shared" si="159"/>
        <v>120000</v>
      </c>
      <c r="G1347" s="427">
        <f t="shared" si="160"/>
        <v>94488.18897637795</v>
      </c>
    </row>
    <row r="1348" spans="1:7" ht="12.75" customHeight="1">
      <c r="A1348" s="434">
        <v>7</v>
      </c>
      <c r="B1348" s="428" t="s">
        <v>524</v>
      </c>
      <c r="C1348" s="428" t="s">
        <v>403</v>
      </c>
      <c r="D1348" s="416">
        <v>0</v>
      </c>
      <c r="E1348" s="417">
        <v>2400</v>
      </c>
      <c r="F1348" s="455">
        <f t="shared" si="159"/>
        <v>0</v>
      </c>
      <c r="G1348" s="427">
        <f t="shared" si="160"/>
        <v>0</v>
      </c>
    </row>
    <row r="1349" spans="1:7" ht="12.75" customHeight="1">
      <c r="A1349" s="434"/>
      <c r="B1349" s="439"/>
      <c r="C1349" s="439"/>
      <c r="D1349" s="416"/>
      <c r="E1349" s="417"/>
      <c r="F1349" s="455"/>
      <c r="G1349" s="427"/>
    </row>
    <row r="1350" spans="1:7" ht="12.75" customHeight="1">
      <c r="A1350" s="489"/>
      <c r="B1350" s="489" t="s">
        <v>481</v>
      </c>
      <c r="C1350" s="489"/>
      <c r="D1350" s="489"/>
      <c r="E1350" s="490"/>
      <c r="F1350" s="490">
        <f>SUM(F1352:F1374)</f>
        <v>818000</v>
      </c>
      <c r="G1350" s="490">
        <f>SUM(G1352:G1374)</f>
        <v>768039.3700787402</v>
      </c>
    </row>
    <row r="1351" spans="1:7" ht="12.75" customHeight="1">
      <c r="A1351" s="439"/>
      <c r="B1351" s="443"/>
      <c r="C1351" s="443"/>
      <c r="D1351" s="440"/>
      <c r="E1351" s="492"/>
      <c r="F1351" s="496"/>
      <c r="G1351" s="497"/>
    </row>
    <row r="1352" spans="1:7" ht="12.75" customHeight="1">
      <c r="A1352" s="434">
        <v>7</v>
      </c>
      <c r="B1352" s="428" t="s">
        <v>431</v>
      </c>
      <c r="C1352" s="419"/>
      <c r="D1352" s="416">
        <v>30</v>
      </c>
      <c r="E1352" s="417">
        <v>600</v>
      </c>
      <c r="F1352" s="455">
        <f aca="true" t="shared" si="161" ref="F1352:F1374">(E1352+C1352)*D1352</f>
        <v>18000</v>
      </c>
      <c r="G1352" s="427">
        <f>(C1352+E1352)*D1352</f>
        <v>18000</v>
      </c>
    </row>
    <row r="1353" spans="1:7" ht="12.75" customHeight="1">
      <c r="A1353" s="434">
        <v>7</v>
      </c>
      <c r="B1353" s="428" t="s">
        <v>527</v>
      </c>
      <c r="C1353" s="417"/>
      <c r="D1353" s="416"/>
      <c r="E1353" s="417">
        <v>600</v>
      </c>
      <c r="F1353" s="455">
        <f t="shared" si="161"/>
        <v>0</v>
      </c>
      <c r="G1353" s="427">
        <f aca="true" t="shared" si="162" ref="G1353:G1358">F1353/1.27</f>
        <v>0</v>
      </c>
    </row>
    <row r="1354" spans="1:7" ht="12.75" customHeight="1">
      <c r="A1354" s="434">
        <v>7</v>
      </c>
      <c r="B1354" s="428" t="s">
        <v>525</v>
      </c>
      <c r="C1354" s="417"/>
      <c r="D1354" s="416"/>
      <c r="E1354" s="417">
        <v>300</v>
      </c>
      <c r="F1354" s="455">
        <f t="shared" si="161"/>
        <v>0</v>
      </c>
      <c r="G1354" s="427">
        <f t="shared" si="162"/>
        <v>0</v>
      </c>
    </row>
    <row r="1355" spans="1:7" ht="12.75" customHeight="1">
      <c r="A1355" s="434">
        <v>7</v>
      </c>
      <c r="B1355" s="428" t="s">
        <v>526</v>
      </c>
      <c r="C1355" s="417"/>
      <c r="D1355" s="416">
        <v>250</v>
      </c>
      <c r="E1355" s="417">
        <v>900</v>
      </c>
      <c r="F1355" s="455">
        <f t="shared" si="161"/>
        <v>225000</v>
      </c>
      <c r="G1355" s="427">
        <f t="shared" si="162"/>
        <v>177165.35433070865</v>
      </c>
    </row>
    <row r="1356" spans="1:7" ht="12.75" customHeight="1">
      <c r="A1356" s="434">
        <v>7</v>
      </c>
      <c r="B1356" s="428" t="s">
        <v>528</v>
      </c>
      <c r="C1356" s="417"/>
      <c r="D1356" s="416"/>
      <c r="E1356" s="417">
        <v>400</v>
      </c>
      <c r="F1356" s="455">
        <f t="shared" si="161"/>
        <v>0</v>
      </c>
      <c r="G1356" s="427">
        <f t="shared" si="162"/>
        <v>0</v>
      </c>
    </row>
    <row r="1357" spans="1:7" ht="12.75" customHeight="1">
      <c r="A1357" s="434">
        <v>7</v>
      </c>
      <c r="B1357" s="428" t="s">
        <v>529</v>
      </c>
      <c r="C1357" s="417"/>
      <c r="D1357" s="416"/>
      <c r="E1357" s="417">
        <v>200</v>
      </c>
      <c r="F1357" s="455">
        <f t="shared" si="161"/>
        <v>0</v>
      </c>
      <c r="G1357" s="427">
        <f t="shared" si="162"/>
        <v>0</v>
      </c>
    </row>
    <row r="1358" spans="1:7" ht="12.75" customHeight="1">
      <c r="A1358" s="434">
        <v>7</v>
      </c>
      <c r="B1358" s="428" t="s">
        <v>530</v>
      </c>
      <c r="C1358" s="417"/>
      <c r="D1358" s="416">
        <v>20</v>
      </c>
      <c r="E1358" s="417">
        <v>500</v>
      </c>
      <c r="F1358" s="455">
        <f t="shared" si="161"/>
        <v>10000</v>
      </c>
      <c r="G1358" s="427">
        <f t="shared" si="162"/>
        <v>7874.015748031496</v>
      </c>
    </row>
    <row r="1359" spans="1:7" ht="12.75" customHeight="1">
      <c r="A1359" s="434">
        <v>7</v>
      </c>
      <c r="B1359" s="428" t="s">
        <v>531</v>
      </c>
      <c r="C1359" s="417"/>
      <c r="D1359" s="416"/>
      <c r="E1359" s="417">
        <v>400</v>
      </c>
      <c r="F1359" s="455">
        <f t="shared" si="161"/>
        <v>0</v>
      </c>
      <c r="G1359" s="417">
        <f aca="true" t="shared" si="163" ref="G1359:G1374">(C1359+E1359)*D1359</f>
        <v>0</v>
      </c>
    </row>
    <row r="1360" spans="1:7" ht="12.75" customHeight="1">
      <c r="A1360" s="434">
        <v>7</v>
      </c>
      <c r="B1360" s="428" t="s">
        <v>532</v>
      </c>
      <c r="C1360" s="417"/>
      <c r="D1360" s="416"/>
      <c r="E1360" s="417">
        <v>300</v>
      </c>
      <c r="F1360" s="455">
        <f t="shared" si="161"/>
        <v>0</v>
      </c>
      <c r="G1360" s="417">
        <f t="shared" si="163"/>
        <v>0</v>
      </c>
    </row>
    <row r="1361" spans="1:7" ht="12.75" customHeight="1">
      <c r="A1361" s="434">
        <v>7</v>
      </c>
      <c r="B1361" s="428" t="s">
        <v>533</v>
      </c>
      <c r="C1361" s="417"/>
      <c r="D1361" s="416">
        <v>150</v>
      </c>
      <c r="E1361" s="417">
        <v>500</v>
      </c>
      <c r="F1361" s="455">
        <f t="shared" si="161"/>
        <v>75000</v>
      </c>
      <c r="G1361" s="417">
        <f t="shared" si="163"/>
        <v>75000</v>
      </c>
    </row>
    <row r="1362" spans="1:7" ht="12.75" customHeight="1">
      <c r="A1362" s="434">
        <v>7</v>
      </c>
      <c r="B1362" s="428" t="s">
        <v>534</v>
      </c>
      <c r="C1362" s="417"/>
      <c r="D1362" s="416">
        <v>50</v>
      </c>
      <c r="E1362" s="417">
        <v>400</v>
      </c>
      <c r="F1362" s="455">
        <f t="shared" si="161"/>
        <v>20000</v>
      </c>
      <c r="G1362" s="417">
        <f t="shared" si="163"/>
        <v>20000</v>
      </c>
    </row>
    <row r="1363" spans="1:7" ht="12.75" customHeight="1">
      <c r="A1363" s="434">
        <v>7</v>
      </c>
      <c r="B1363" s="428" t="s">
        <v>535</v>
      </c>
      <c r="C1363" s="417"/>
      <c r="D1363" s="416"/>
      <c r="E1363" s="417">
        <v>250</v>
      </c>
      <c r="F1363" s="455">
        <f t="shared" si="161"/>
        <v>0</v>
      </c>
      <c r="G1363" s="417">
        <f t="shared" si="163"/>
        <v>0</v>
      </c>
    </row>
    <row r="1364" spans="1:7" ht="12.75" customHeight="1">
      <c r="A1364" s="434">
        <v>7</v>
      </c>
      <c r="B1364" s="428" t="s">
        <v>536</v>
      </c>
      <c r="C1364" s="417"/>
      <c r="D1364" s="416">
        <v>50</v>
      </c>
      <c r="E1364" s="417">
        <v>500</v>
      </c>
      <c r="F1364" s="455">
        <f t="shared" si="161"/>
        <v>25000</v>
      </c>
      <c r="G1364" s="417">
        <f t="shared" si="163"/>
        <v>25000</v>
      </c>
    </row>
    <row r="1365" spans="1:7" ht="12.75" customHeight="1">
      <c r="A1365" s="434">
        <v>7</v>
      </c>
      <c r="B1365" s="428" t="s">
        <v>537</v>
      </c>
      <c r="C1365" s="417"/>
      <c r="D1365" s="416"/>
      <c r="E1365" s="417">
        <v>300</v>
      </c>
      <c r="F1365" s="455">
        <f t="shared" si="161"/>
        <v>0</v>
      </c>
      <c r="G1365" s="417">
        <f t="shared" si="163"/>
        <v>0</v>
      </c>
    </row>
    <row r="1366" spans="1:7" ht="12.75" customHeight="1">
      <c r="A1366" s="434">
        <v>7</v>
      </c>
      <c r="B1366" s="428" t="s">
        <v>538</v>
      </c>
      <c r="C1366" s="417"/>
      <c r="D1366" s="416"/>
      <c r="E1366" s="417">
        <v>400</v>
      </c>
      <c r="F1366" s="455">
        <f t="shared" si="161"/>
        <v>0</v>
      </c>
      <c r="G1366" s="417">
        <f t="shared" si="163"/>
        <v>0</v>
      </c>
    </row>
    <row r="1367" spans="1:7" ht="12.75" customHeight="1">
      <c r="A1367" s="434">
        <v>7</v>
      </c>
      <c r="B1367" s="428" t="s">
        <v>539</v>
      </c>
      <c r="C1367" s="417"/>
      <c r="D1367" s="416"/>
      <c r="E1367" s="417">
        <v>500</v>
      </c>
      <c r="F1367" s="455">
        <f t="shared" si="161"/>
        <v>0</v>
      </c>
      <c r="G1367" s="417">
        <f t="shared" si="163"/>
        <v>0</v>
      </c>
    </row>
    <row r="1368" spans="1:7" ht="12.75" customHeight="1">
      <c r="A1368" s="434">
        <v>7</v>
      </c>
      <c r="B1368" s="428" t="s">
        <v>540</v>
      </c>
      <c r="C1368" s="417"/>
      <c r="D1368" s="416">
        <v>350</v>
      </c>
      <c r="E1368" s="417">
        <v>800</v>
      </c>
      <c r="F1368" s="455">
        <f t="shared" si="161"/>
        <v>280000</v>
      </c>
      <c r="G1368" s="417">
        <f t="shared" si="163"/>
        <v>280000</v>
      </c>
    </row>
    <row r="1369" spans="1:7" ht="12.75" customHeight="1">
      <c r="A1369" s="434">
        <v>7</v>
      </c>
      <c r="B1369" s="428" t="s">
        <v>541</v>
      </c>
      <c r="C1369" s="417"/>
      <c r="D1369" s="416">
        <v>100</v>
      </c>
      <c r="E1369" s="417">
        <v>400</v>
      </c>
      <c r="F1369" s="455">
        <f t="shared" si="161"/>
        <v>40000</v>
      </c>
      <c r="G1369" s="417">
        <f t="shared" si="163"/>
        <v>40000</v>
      </c>
    </row>
    <row r="1370" spans="1:7" ht="12.75" customHeight="1">
      <c r="A1370" s="434">
        <v>7</v>
      </c>
      <c r="B1370" s="428" t="s">
        <v>542</v>
      </c>
      <c r="C1370" s="417"/>
      <c r="D1370" s="416"/>
      <c r="E1370" s="417">
        <v>300</v>
      </c>
      <c r="F1370" s="455">
        <f t="shared" si="161"/>
        <v>0</v>
      </c>
      <c r="G1370" s="417">
        <f t="shared" si="163"/>
        <v>0</v>
      </c>
    </row>
    <row r="1371" spans="1:7" ht="12.75" customHeight="1">
      <c r="A1371" s="434">
        <v>7</v>
      </c>
      <c r="B1371" s="428" t="s">
        <v>543</v>
      </c>
      <c r="C1371" s="417"/>
      <c r="D1371" s="416"/>
      <c r="E1371" s="417">
        <v>400</v>
      </c>
      <c r="F1371" s="455">
        <f t="shared" si="161"/>
        <v>0</v>
      </c>
      <c r="G1371" s="417">
        <f t="shared" si="163"/>
        <v>0</v>
      </c>
    </row>
    <row r="1372" spans="1:7" ht="12.75" customHeight="1">
      <c r="A1372" s="434">
        <v>7</v>
      </c>
      <c r="B1372" s="428" t="s">
        <v>544</v>
      </c>
      <c r="C1372" s="417"/>
      <c r="D1372" s="416"/>
      <c r="E1372" s="417">
        <v>200</v>
      </c>
      <c r="F1372" s="455">
        <f t="shared" si="161"/>
        <v>0</v>
      </c>
      <c r="G1372" s="417">
        <f t="shared" si="163"/>
        <v>0</v>
      </c>
    </row>
    <row r="1373" spans="1:7" ht="12.75" customHeight="1">
      <c r="A1373" s="434">
        <v>7</v>
      </c>
      <c r="B1373" s="428" t="s">
        <v>545</v>
      </c>
      <c r="C1373" s="417"/>
      <c r="D1373" s="416">
        <v>250</v>
      </c>
      <c r="E1373" s="417">
        <v>500</v>
      </c>
      <c r="F1373" s="455">
        <f t="shared" si="161"/>
        <v>125000</v>
      </c>
      <c r="G1373" s="417">
        <f t="shared" si="163"/>
        <v>125000</v>
      </c>
    </row>
    <row r="1374" spans="1:7" ht="12.75" customHeight="1">
      <c r="A1374" s="434">
        <v>7</v>
      </c>
      <c r="B1374" s="428" t="s">
        <v>546</v>
      </c>
      <c r="C1374" s="417"/>
      <c r="D1374" s="416">
        <v>3500</v>
      </c>
      <c r="E1374" s="417">
        <v>0</v>
      </c>
      <c r="F1374" s="455">
        <f t="shared" si="161"/>
        <v>0</v>
      </c>
      <c r="G1374" s="417">
        <f t="shared" si="163"/>
        <v>0</v>
      </c>
    </row>
    <row r="1375" spans="1:7" ht="12.75" customHeight="1">
      <c r="A1375" s="434"/>
      <c r="B1375" s="428"/>
      <c r="C1375" s="417"/>
      <c r="D1375" s="438"/>
      <c r="E1375" s="427"/>
      <c r="F1375" s="456"/>
      <c r="G1375" s="439"/>
    </row>
    <row r="1376" spans="1:7" ht="12.75" customHeight="1">
      <c r="A1376" s="489"/>
      <c r="B1376" s="489" t="s">
        <v>482</v>
      </c>
      <c r="C1376" s="489"/>
      <c r="D1376" s="489"/>
      <c r="E1376" s="490"/>
      <c r="F1376" s="491"/>
      <c r="G1376" s="490">
        <f>SUM(G1378:G1387)</f>
        <v>3224825.196850394</v>
      </c>
    </row>
    <row r="1377" spans="1:7" ht="12.75" customHeight="1">
      <c r="A1377" s="439"/>
      <c r="B1377" s="440"/>
      <c r="C1377" s="440"/>
      <c r="D1377" s="440"/>
      <c r="E1377" s="492"/>
      <c r="F1377" s="496"/>
      <c r="G1377" s="497"/>
    </row>
    <row r="1378" spans="1:7" ht="12.75" customHeight="1">
      <c r="A1378" s="434">
        <v>7</v>
      </c>
      <c r="B1378" s="428" t="s">
        <v>431</v>
      </c>
      <c r="C1378" s="419">
        <v>0</v>
      </c>
      <c r="D1378" s="416">
        <v>20</v>
      </c>
      <c r="E1378" s="417"/>
      <c r="F1378" s="455">
        <f>(E1378+C1378)*D1378</f>
        <v>0</v>
      </c>
      <c r="G1378" s="437">
        <f>(C1378+E1378)*D1378</f>
        <v>0</v>
      </c>
    </row>
    <row r="1379" spans="1:7" ht="12.75" customHeight="1">
      <c r="A1379" s="434">
        <v>7</v>
      </c>
      <c r="B1379" s="428" t="s">
        <v>527</v>
      </c>
      <c r="C1379" s="417">
        <v>269</v>
      </c>
      <c r="D1379" s="416">
        <v>300</v>
      </c>
      <c r="E1379" s="417"/>
      <c r="F1379" s="455">
        <f>(E1379+C1379)*D1379</f>
        <v>80700</v>
      </c>
      <c r="G1379" s="437">
        <f>F1379/1.27</f>
        <v>63543.30708661417</v>
      </c>
    </row>
    <row r="1380" spans="1:7" ht="12.75" customHeight="1">
      <c r="A1380" s="434">
        <v>7</v>
      </c>
      <c r="B1380" s="428" t="s">
        <v>547</v>
      </c>
      <c r="C1380" s="417">
        <v>564</v>
      </c>
      <c r="D1380" s="416">
        <v>20</v>
      </c>
      <c r="E1380" s="417"/>
      <c r="F1380" s="455">
        <f>(E1380+C1380)*D1380</f>
        <v>11280</v>
      </c>
      <c r="G1380" s="437">
        <f>F1380/1.27</f>
        <v>8881.889763779527</v>
      </c>
    </row>
    <row r="1381" spans="1:7" ht="12.75" customHeight="1">
      <c r="A1381" s="434">
        <v>7</v>
      </c>
      <c r="B1381" s="428" t="s">
        <v>548</v>
      </c>
      <c r="C1381" s="417">
        <v>834</v>
      </c>
      <c r="D1381" s="416">
        <v>150</v>
      </c>
      <c r="E1381" s="417"/>
      <c r="F1381" s="455">
        <f>(E1381+C1381)*D1381</f>
        <v>125100</v>
      </c>
      <c r="G1381" s="418">
        <f>(C1381+E1381)*D1381</f>
        <v>125100</v>
      </c>
    </row>
    <row r="1382" spans="1:7" ht="12.75" customHeight="1">
      <c r="A1382" s="434">
        <v>7</v>
      </c>
      <c r="B1382" s="428" t="s">
        <v>553</v>
      </c>
      <c r="C1382" s="417">
        <v>475</v>
      </c>
      <c r="D1382" s="416">
        <v>50</v>
      </c>
      <c r="E1382" s="417"/>
      <c r="F1382" s="455">
        <f aca="true" t="shared" si="164" ref="F1382:F1387">(E1382+C1382)*D1382</f>
        <v>23750</v>
      </c>
      <c r="G1382" s="418">
        <f aca="true" t="shared" si="165" ref="G1382:G1387">(C1382+E1382)*D1382</f>
        <v>23750</v>
      </c>
    </row>
    <row r="1383" spans="1:7" ht="12.75" customHeight="1">
      <c r="A1383" s="434">
        <v>7</v>
      </c>
      <c r="B1383" s="428" t="s">
        <v>549</v>
      </c>
      <c r="C1383" s="417">
        <v>773</v>
      </c>
      <c r="D1383" s="416">
        <v>50</v>
      </c>
      <c r="E1383" s="417"/>
      <c r="F1383" s="455">
        <f t="shared" si="164"/>
        <v>38650</v>
      </c>
      <c r="G1383" s="418">
        <f t="shared" si="165"/>
        <v>38650</v>
      </c>
    </row>
    <row r="1384" spans="1:10" s="432" customFormat="1" ht="12.75" customHeight="1">
      <c r="A1384" s="436">
        <v>7</v>
      </c>
      <c r="B1384" s="428" t="s">
        <v>550</v>
      </c>
      <c r="C1384" s="417">
        <v>508</v>
      </c>
      <c r="D1384" s="416">
        <v>350</v>
      </c>
      <c r="E1384" s="417"/>
      <c r="F1384" s="455">
        <f>(E1384+C1384)*D1384</f>
        <v>177800</v>
      </c>
      <c r="G1384" s="418">
        <f>(C1384+E1384)*D1384</f>
        <v>177800</v>
      </c>
      <c r="I1384" s="433"/>
      <c r="J1384" s="433"/>
    </row>
    <row r="1385" spans="1:7" ht="12.75" customHeight="1">
      <c r="A1385" s="434">
        <v>7</v>
      </c>
      <c r="B1385" s="428" t="s">
        <v>551</v>
      </c>
      <c r="C1385" s="417">
        <v>686</v>
      </c>
      <c r="D1385" s="416">
        <v>100</v>
      </c>
      <c r="E1385" s="417"/>
      <c r="F1385" s="455">
        <f t="shared" si="164"/>
        <v>68600</v>
      </c>
      <c r="G1385" s="418">
        <f t="shared" si="165"/>
        <v>68600</v>
      </c>
    </row>
    <row r="1386" spans="1:7" ht="12.75" customHeight="1">
      <c r="A1386" s="434">
        <v>7</v>
      </c>
      <c r="B1386" s="428" t="s">
        <v>552</v>
      </c>
      <c r="C1386" s="417">
        <v>458</v>
      </c>
      <c r="D1386" s="416">
        <v>250</v>
      </c>
      <c r="E1386" s="417"/>
      <c r="F1386" s="455">
        <f t="shared" si="164"/>
        <v>114500</v>
      </c>
      <c r="G1386" s="418">
        <f t="shared" si="165"/>
        <v>114500</v>
      </c>
    </row>
    <row r="1387" spans="1:7" ht="12.75" customHeight="1">
      <c r="A1387" s="434">
        <v>7</v>
      </c>
      <c r="B1387" s="428" t="s">
        <v>546</v>
      </c>
      <c r="C1387" s="417">
        <v>744</v>
      </c>
      <c r="D1387" s="416">
        <v>3500</v>
      </c>
      <c r="E1387" s="417"/>
      <c r="F1387" s="455">
        <f t="shared" si="164"/>
        <v>2604000</v>
      </c>
      <c r="G1387" s="418">
        <f t="shared" si="165"/>
        <v>2604000</v>
      </c>
    </row>
    <row r="1388" spans="1:7" ht="12.75" customHeight="1">
      <c r="A1388" s="434"/>
      <c r="B1388" s="439"/>
      <c r="C1388" s="439"/>
      <c r="D1388" s="438"/>
      <c r="E1388" s="427"/>
      <c r="F1388" s="456"/>
      <c r="G1388" s="437"/>
    </row>
    <row r="1389" spans="1:7" ht="12.75" customHeight="1">
      <c r="A1389" s="461"/>
      <c r="B1389" s="462" t="s">
        <v>489</v>
      </c>
      <c r="C1389" s="462"/>
      <c r="D1389" s="462"/>
      <c r="E1389" s="484"/>
      <c r="F1389" s="485"/>
      <c r="G1389" s="484">
        <f>G1341+G1290+G1279+G1270+G1220+G1249+G1350</f>
        <v>10077724.40944882</v>
      </c>
    </row>
    <row r="1390" spans="1:7" ht="12.75" customHeight="1">
      <c r="A1390" s="434"/>
      <c r="B1390" s="439"/>
      <c r="C1390" s="439"/>
      <c r="D1390" s="438"/>
      <c r="E1390" s="427"/>
      <c r="F1390" s="456"/>
      <c r="G1390" s="439"/>
    </row>
    <row r="1391" spans="1:7" ht="12.75" customHeight="1">
      <c r="A1391" s="489"/>
      <c r="B1391" s="489" t="s">
        <v>438</v>
      </c>
      <c r="C1391" s="489"/>
      <c r="D1391" s="489"/>
      <c r="E1391" s="490"/>
      <c r="F1391" s="491"/>
      <c r="G1391" s="490">
        <f>SUM(G1393:G1418)</f>
        <v>8104669.291338584</v>
      </c>
    </row>
    <row r="1392" spans="1:7" ht="12.75" customHeight="1">
      <c r="A1392" s="439"/>
      <c r="B1392" s="440"/>
      <c r="C1392" s="440"/>
      <c r="D1392" s="440"/>
      <c r="E1392" s="492"/>
      <c r="F1392" s="496"/>
      <c r="G1392" s="497"/>
    </row>
    <row r="1393" spans="1:7" ht="12.75" customHeight="1">
      <c r="A1393" s="434">
        <v>8</v>
      </c>
      <c r="B1393" s="428" t="s">
        <v>402</v>
      </c>
      <c r="C1393" s="428" t="s">
        <v>403</v>
      </c>
      <c r="D1393" s="426">
        <v>1000</v>
      </c>
      <c r="E1393" s="417">
        <v>2150</v>
      </c>
      <c r="F1393" s="455">
        <f>D1393*E1393</f>
        <v>2150000</v>
      </c>
      <c r="G1393" s="427">
        <f>F1393/1.27</f>
        <v>1692913.3858267716</v>
      </c>
    </row>
    <row r="1394" spans="1:7" ht="12.75" customHeight="1">
      <c r="A1394" s="434">
        <v>8</v>
      </c>
      <c r="B1394" s="428" t="s">
        <v>402</v>
      </c>
      <c r="C1394" s="428" t="s">
        <v>404</v>
      </c>
      <c r="D1394" s="426">
        <v>1500</v>
      </c>
      <c r="E1394" s="417">
        <v>1750</v>
      </c>
      <c r="F1394" s="455">
        <f aca="true" t="shared" si="166" ref="F1394:F1414">D1394*E1394</f>
        <v>2625000</v>
      </c>
      <c r="G1394" s="427">
        <f aca="true" t="shared" si="167" ref="G1394:G1414">F1394/1.27</f>
        <v>2066929.1338582677</v>
      </c>
    </row>
    <row r="1395" spans="1:7" ht="12.75" customHeight="1">
      <c r="A1395" s="434">
        <v>8</v>
      </c>
      <c r="B1395" s="428" t="s">
        <v>405</v>
      </c>
      <c r="C1395" s="428" t="s">
        <v>403</v>
      </c>
      <c r="D1395" s="426">
        <v>150</v>
      </c>
      <c r="E1395" s="417">
        <v>1100</v>
      </c>
      <c r="F1395" s="455">
        <f t="shared" si="166"/>
        <v>165000</v>
      </c>
      <c r="G1395" s="427">
        <f t="shared" si="167"/>
        <v>129921.25984251968</v>
      </c>
    </row>
    <row r="1396" spans="1:7" ht="12.75" customHeight="1">
      <c r="A1396" s="434">
        <v>8</v>
      </c>
      <c r="B1396" s="428" t="s">
        <v>405</v>
      </c>
      <c r="C1396" s="428" t="s">
        <v>404</v>
      </c>
      <c r="D1396" s="426">
        <v>150</v>
      </c>
      <c r="E1396" s="417">
        <v>750</v>
      </c>
      <c r="F1396" s="455">
        <f t="shared" si="166"/>
        <v>112500</v>
      </c>
      <c r="G1396" s="427">
        <f t="shared" si="167"/>
        <v>88582.67716535433</v>
      </c>
    </row>
    <row r="1397" spans="1:7" ht="12.75" customHeight="1">
      <c r="A1397" s="434">
        <v>8</v>
      </c>
      <c r="B1397" s="428" t="s">
        <v>406</v>
      </c>
      <c r="C1397" s="428" t="s">
        <v>403</v>
      </c>
      <c r="D1397" s="426">
        <v>150</v>
      </c>
      <c r="E1397" s="417">
        <v>1350</v>
      </c>
      <c r="F1397" s="455">
        <f t="shared" si="166"/>
        <v>202500</v>
      </c>
      <c r="G1397" s="427">
        <f t="shared" si="167"/>
        <v>159448.8188976378</v>
      </c>
    </row>
    <row r="1398" spans="1:7" ht="12.75" customHeight="1">
      <c r="A1398" s="434">
        <v>8</v>
      </c>
      <c r="B1398" s="428" t="s">
        <v>406</v>
      </c>
      <c r="C1398" s="428" t="s">
        <v>404</v>
      </c>
      <c r="D1398" s="426">
        <v>150</v>
      </c>
      <c r="E1398" s="417">
        <v>1050</v>
      </c>
      <c r="F1398" s="455">
        <f t="shared" si="166"/>
        <v>157500</v>
      </c>
      <c r="G1398" s="427">
        <f t="shared" si="167"/>
        <v>124015.74803149606</v>
      </c>
    </row>
    <row r="1399" spans="1:7" ht="12.75" customHeight="1">
      <c r="A1399" s="434">
        <v>8</v>
      </c>
      <c r="B1399" s="435" t="s">
        <v>407</v>
      </c>
      <c r="C1399" s="435" t="s">
        <v>403</v>
      </c>
      <c r="D1399" s="426">
        <v>150</v>
      </c>
      <c r="E1399" s="450">
        <v>1750</v>
      </c>
      <c r="F1399" s="455">
        <f t="shared" si="166"/>
        <v>262500</v>
      </c>
      <c r="G1399" s="427">
        <f t="shared" si="167"/>
        <v>206692.91338582677</v>
      </c>
    </row>
    <row r="1400" spans="1:7" ht="12.75" customHeight="1">
      <c r="A1400" s="434">
        <v>8</v>
      </c>
      <c r="B1400" s="435" t="s">
        <v>408</v>
      </c>
      <c r="C1400" s="435" t="s">
        <v>403</v>
      </c>
      <c r="D1400" s="426">
        <v>500</v>
      </c>
      <c r="E1400" s="450">
        <v>850</v>
      </c>
      <c r="F1400" s="455">
        <f t="shared" si="166"/>
        <v>425000</v>
      </c>
      <c r="G1400" s="427">
        <f t="shared" si="167"/>
        <v>334645.6692913386</v>
      </c>
    </row>
    <row r="1401" spans="1:7" ht="12.75" customHeight="1">
      <c r="A1401" s="434">
        <v>8</v>
      </c>
      <c r="B1401" s="435" t="s">
        <v>409</v>
      </c>
      <c r="C1401" s="435" t="s">
        <v>403</v>
      </c>
      <c r="D1401" s="426">
        <v>100</v>
      </c>
      <c r="E1401" s="450">
        <v>1150</v>
      </c>
      <c r="F1401" s="455">
        <f t="shared" si="166"/>
        <v>115000</v>
      </c>
      <c r="G1401" s="427">
        <f t="shared" si="167"/>
        <v>90551.1811023622</v>
      </c>
    </row>
    <row r="1402" spans="1:7" ht="12.75" customHeight="1">
      <c r="A1402" s="434">
        <v>8</v>
      </c>
      <c r="B1402" s="428" t="s">
        <v>410</v>
      </c>
      <c r="C1402" s="428" t="s">
        <v>403</v>
      </c>
      <c r="D1402" s="426">
        <v>1000</v>
      </c>
      <c r="E1402" s="417">
        <v>1540</v>
      </c>
      <c r="F1402" s="455">
        <f t="shared" si="166"/>
        <v>1540000</v>
      </c>
      <c r="G1402" s="427">
        <f t="shared" si="167"/>
        <v>1212598.4251968504</v>
      </c>
    </row>
    <row r="1403" spans="1:7" ht="12.75" customHeight="1">
      <c r="A1403" s="434">
        <v>8</v>
      </c>
      <c r="B1403" s="428" t="s">
        <v>410</v>
      </c>
      <c r="C1403" s="428" t="s">
        <v>404</v>
      </c>
      <c r="D1403" s="416">
        <v>400</v>
      </c>
      <c r="E1403" s="417">
        <v>1240</v>
      </c>
      <c r="F1403" s="455">
        <f t="shared" si="166"/>
        <v>496000</v>
      </c>
      <c r="G1403" s="427">
        <f t="shared" si="167"/>
        <v>390551.18110236217</v>
      </c>
    </row>
    <row r="1404" spans="1:7" ht="12.75" customHeight="1">
      <c r="A1404" s="434">
        <v>8</v>
      </c>
      <c r="B1404" s="428" t="s">
        <v>411</v>
      </c>
      <c r="C1404" s="428" t="s">
        <v>403</v>
      </c>
      <c r="D1404" s="416">
        <v>600</v>
      </c>
      <c r="E1404" s="417">
        <v>940</v>
      </c>
      <c r="F1404" s="455">
        <f t="shared" si="166"/>
        <v>564000</v>
      </c>
      <c r="G1404" s="427">
        <f t="shared" si="167"/>
        <v>444094.48818897636</v>
      </c>
    </row>
    <row r="1405" spans="1:7" ht="12.75" customHeight="1">
      <c r="A1405" s="434">
        <v>8</v>
      </c>
      <c r="B1405" s="428" t="s">
        <v>411</v>
      </c>
      <c r="C1405" s="428" t="s">
        <v>404</v>
      </c>
      <c r="D1405" s="416">
        <v>400</v>
      </c>
      <c r="E1405" s="417">
        <v>740</v>
      </c>
      <c r="F1405" s="455">
        <f t="shared" si="166"/>
        <v>296000</v>
      </c>
      <c r="G1405" s="427">
        <f t="shared" si="167"/>
        <v>233070.8661417323</v>
      </c>
    </row>
    <row r="1406" spans="1:7" ht="12.75" customHeight="1">
      <c r="A1406" s="434">
        <v>8</v>
      </c>
      <c r="B1406" s="428" t="s">
        <v>412</v>
      </c>
      <c r="C1406" s="428" t="s">
        <v>403</v>
      </c>
      <c r="D1406" s="416">
        <v>0</v>
      </c>
      <c r="E1406" s="417">
        <v>740</v>
      </c>
      <c r="F1406" s="455">
        <f t="shared" si="166"/>
        <v>0</v>
      </c>
      <c r="G1406" s="427">
        <f t="shared" si="167"/>
        <v>0</v>
      </c>
    </row>
    <row r="1407" spans="1:7" ht="12.75" customHeight="1">
      <c r="A1407" s="434">
        <v>8</v>
      </c>
      <c r="B1407" s="428" t="s">
        <v>412</v>
      </c>
      <c r="C1407" s="428" t="s">
        <v>404</v>
      </c>
      <c r="D1407" s="416">
        <v>0</v>
      </c>
      <c r="E1407" s="417">
        <v>740</v>
      </c>
      <c r="F1407" s="455">
        <f t="shared" si="166"/>
        <v>0</v>
      </c>
      <c r="G1407" s="427">
        <f t="shared" si="167"/>
        <v>0</v>
      </c>
    </row>
    <row r="1408" spans="1:7" ht="12.75" customHeight="1">
      <c r="A1408" s="434">
        <v>8</v>
      </c>
      <c r="B1408" s="428" t="s">
        <v>413</v>
      </c>
      <c r="C1408" s="428" t="s">
        <v>403</v>
      </c>
      <c r="D1408" s="416">
        <v>2</v>
      </c>
      <c r="E1408" s="417">
        <v>440</v>
      </c>
      <c r="F1408" s="455">
        <f t="shared" si="166"/>
        <v>880</v>
      </c>
      <c r="G1408" s="427">
        <f t="shared" si="167"/>
        <v>692.9133858267717</v>
      </c>
    </row>
    <row r="1409" spans="1:7" ht="12.75" customHeight="1">
      <c r="A1409" s="434">
        <v>8</v>
      </c>
      <c r="B1409" s="428" t="s">
        <v>413</v>
      </c>
      <c r="C1409" s="428" t="s">
        <v>404</v>
      </c>
      <c r="D1409" s="416">
        <v>0</v>
      </c>
      <c r="E1409" s="417">
        <v>750</v>
      </c>
      <c r="F1409" s="455">
        <f t="shared" si="166"/>
        <v>0</v>
      </c>
      <c r="G1409" s="427">
        <f t="shared" si="167"/>
        <v>0</v>
      </c>
    </row>
    <row r="1410" spans="1:7" ht="12.75" customHeight="1">
      <c r="A1410" s="434">
        <v>8</v>
      </c>
      <c r="B1410" s="428" t="s">
        <v>412</v>
      </c>
      <c r="C1410" s="428" t="s">
        <v>403</v>
      </c>
      <c r="D1410" s="426">
        <v>350</v>
      </c>
      <c r="E1410" s="417">
        <v>740</v>
      </c>
      <c r="F1410" s="455">
        <f t="shared" si="166"/>
        <v>259000</v>
      </c>
      <c r="G1410" s="427">
        <f t="shared" si="167"/>
        <v>203937.00787401575</v>
      </c>
    </row>
    <row r="1411" spans="1:7" ht="12.75" customHeight="1">
      <c r="A1411" s="434">
        <v>8</v>
      </c>
      <c r="B1411" s="428" t="s">
        <v>412</v>
      </c>
      <c r="C1411" s="428" t="s">
        <v>404</v>
      </c>
      <c r="D1411" s="426">
        <v>250</v>
      </c>
      <c r="E1411" s="417">
        <v>740</v>
      </c>
      <c r="F1411" s="455">
        <f t="shared" si="166"/>
        <v>185000</v>
      </c>
      <c r="G1411" s="427">
        <f t="shared" si="167"/>
        <v>145669.29133858267</v>
      </c>
    </row>
    <row r="1412" spans="1:7" ht="12.75" customHeight="1">
      <c r="A1412" s="434">
        <v>8</v>
      </c>
      <c r="B1412" s="428" t="s">
        <v>413</v>
      </c>
      <c r="C1412" s="428" t="s">
        <v>403</v>
      </c>
      <c r="D1412" s="426">
        <v>600</v>
      </c>
      <c r="E1412" s="417">
        <v>440</v>
      </c>
      <c r="F1412" s="455">
        <f t="shared" si="166"/>
        <v>264000</v>
      </c>
      <c r="G1412" s="427">
        <f t="shared" si="167"/>
        <v>207874.0157480315</v>
      </c>
    </row>
    <row r="1413" spans="1:7" ht="12.75" customHeight="1">
      <c r="A1413" s="434">
        <v>8</v>
      </c>
      <c r="B1413" s="428" t="s">
        <v>413</v>
      </c>
      <c r="C1413" s="428" t="s">
        <v>404</v>
      </c>
      <c r="D1413" s="426">
        <v>600</v>
      </c>
      <c r="E1413" s="417">
        <v>440</v>
      </c>
      <c r="F1413" s="455">
        <f t="shared" si="166"/>
        <v>264000</v>
      </c>
      <c r="G1413" s="427">
        <f t="shared" si="167"/>
        <v>207874.0157480315</v>
      </c>
    </row>
    <row r="1414" spans="1:7" ht="12.75" customHeight="1">
      <c r="A1414" s="434">
        <v>8</v>
      </c>
      <c r="B1414" s="428" t="s">
        <v>414</v>
      </c>
      <c r="C1414" s="428" t="s">
        <v>403</v>
      </c>
      <c r="D1414" s="416">
        <v>0</v>
      </c>
      <c r="E1414" s="417">
        <v>750</v>
      </c>
      <c r="F1414" s="455">
        <f t="shared" si="166"/>
        <v>0</v>
      </c>
      <c r="G1414" s="427">
        <f t="shared" si="167"/>
        <v>0</v>
      </c>
    </row>
    <row r="1415" spans="1:7" ht="12.75" customHeight="1">
      <c r="A1415" s="434">
        <v>8</v>
      </c>
      <c r="B1415" s="428" t="s">
        <v>414</v>
      </c>
      <c r="C1415" s="428" t="s">
        <v>403</v>
      </c>
      <c r="D1415" s="416">
        <v>0</v>
      </c>
      <c r="E1415" s="417">
        <v>850</v>
      </c>
      <c r="F1415" s="455">
        <f>D1415*E1415</f>
        <v>0</v>
      </c>
      <c r="G1415" s="427">
        <f>F1415/1.27</f>
        <v>0</v>
      </c>
    </row>
    <row r="1416" spans="1:7" ht="12.75" customHeight="1">
      <c r="A1416" s="434">
        <v>8</v>
      </c>
      <c r="B1416" s="428" t="s">
        <v>415</v>
      </c>
      <c r="C1416" s="428" t="s">
        <v>403</v>
      </c>
      <c r="D1416" s="416">
        <v>300</v>
      </c>
      <c r="E1416" s="417">
        <v>300</v>
      </c>
      <c r="F1416" s="455">
        <f>D1416*E1416</f>
        <v>90000</v>
      </c>
      <c r="G1416" s="427">
        <f>F1416/1.27</f>
        <v>70866.14173228346</v>
      </c>
    </row>
    <row r="1417" spans="1:7" ht="12.75" customHeight="1">
      <c r="A1417" s="434">
        <v>8</v>
      </c>
      <c r="B1417" s="428" t="s">
        <v>416</v>
      </c>
      <c r="C1417" s="428" t="s">
        <v>403</v>
      </c>
      <c r="D1417" s="416">
        <v>203</v>
      </c>
      <c r="E1417" s="417">
        <v>350</v>
      </c>
      <c r="F1417" s="455">
        <f>D1417*E1417</f>
        <v>71050</v>
      </c>
      <c r="G1417" s="427">
        <f>F1417/1.27</f>
        <v>55944.881889763776</v>
      </c>
    </row>
    <row r="1418" spans="1:7" ht="12.75" customHeight="1">
      <c r="A1418" s="434">
        <v>8</v>
      </c>
      <c r="B1418" s="428" t="s">
        <v>417</v>
      </c>
      <c r="C1418" s="428" t="s">
        <v>403</v>
      </c>
      <c r="D1418" s="416">
        <v>120</v>
      </c>
      <c r="E1418" s="417">
        <v>400</v>
      </c>
      <c r="F1418" s="455">
        <f>D1418*E1418</f>
        <v>48000</v>
      </c>
      <c r="G1418" s="452">
        <f>F1418/1.27</f>
        <v>37795.27559055118</v>
      </c>
    </row>
    <row r="1419" spans="1:7" ht="12.75" customHeight="1">
      <c r="A1419" s="434"/>
      <c r="B1419" s="428"/>
      <c r="C1419" s="428"/>
      <c r="D1419" s="416"/>
      <c r="E1419" s="417"/>
      <c r="F1419" s="455"/>
      <c r="G1419" s="452"/>
    </row>
    <row r="1420" spans="1:7" ht="12.75" customHeight="1">
      <c r="A1420" s="489"/>
      <c r="B1420" s="495" t="s">
        <v>442</v>
      </c>
      <c r="C1420" s="489"/>
      <c r="D1420" s="489"/>
      <c r="E1420" s="490"/>
      <c r="F1420" s="491"/>
      <c r="G1420" s="490">
        <f>SUM(G1422:G1439)</f>
        <v>346889.7637795276</v>
      </c>
    </row>
    <row r="1421" spans="1:10" s="432" customFormat="1" ht="12.75" customHeight="1">
      <c r="A1421" s="436"/>
      <c r="B1421" s="436"/>
      <c r="C1421" s="443"/>
      <c r="D1421" s="443"/>
      <c r="E1421" s="452"/>
      <c r="F1421" s="458"/>
      <c r="G1421" s="452"/>
      <c r="I1421" s="433"/>
      <c r="J1421" s="433"/>
    </row>
    <row r="1422" spans="1:7" ht="12.75" customHeight="1">
      <c r="A1422" s="434">
        <v>8</v>
      </c>
      <c r="B1422" s="428" t="s">
        <v>418</v>
      </c>
      <c r="C1422" s="428" t="s">
        <v>403</v>
      </c>
      <c r="D1422" s="438">
        <v>0</v>
      </c>
      <c r="E1422" s="427">
        <v>19350</v>
      </c>
      <c r="F1422" s="455">
        <f aca="true" t="shared" si="168" ref="F1422:F1427">D1422*E1422</f>
        <v>0</v>
      </c>
      <c r="G1422" s="427">
        <f>F1422/1.27</f>
        <v>0</v>
      </c>
    </row>
    <row r="1423" spans="1:7" ht="12.75" customHeight="1">
      <c r="A1423" s="434">
        <v>8</v>
      </c>
      <c r="B1423" s="428" t="s">
        <v>419</v>
      </c>
      <c r="C1423" s="428" t="s">
        <v>404</v>
      </c>
      <c r="D1423" s="416">
        <v>2</v>
      </c>
      <c r="E1423" s="417">
        <v>13410</v>
      </c>
      <c r="F1423" s="455">
        <f t="shared" si="168"/>
        <v>26820</v>
      </c>
      <c r="G1423" s="427">
        <f>F1423/1.27</f>
        <v>21118.110236220473</v>
      </c>
    </row>
    <row r="1424" spans="1:7" ht="12.75" customHeight="1">
      <c r="A1424" s="434">
        <v>8</v>
      </c>
      <c r="B1424" s="428" t="s">
        <v>420</v>
      </c>
      <c r="C1424" s="428" t="s">
        <v>403</v>
      </c>
      <c r="D1424" s="438">
        <v>0</v>
      </c>
      <c r="E1424" s="427">
        <v>9900</v>
      </c>
      <c r="F1424" s="455">
        <f t="shared" si="168"/>
        <v>0</v>
      </c>
      <c r="G1424" s="427">
        <f aca="true" t="shared" si="169" ref="G1424:G1433">F1424/1.27</f>
        <v>0</v>
      </c>
    </row>
    <row r="1425" spans="1:7" ht="12.75" customHeight="1">
      <c r="A1425" s="434">
        <v>8</v>
      </c>
      <c r="B1425" s="428" t="s">
        <v>420</v>
      </c>
      <c r="C1425" s="428" t="s">
        <v>404</v>
      </c>
      <c r="D1425" s="438">
        <v>0</v>
      </c>
      <c r="E1425" s="427">
        <v>6750</v>
      </c>
      <c r="F1425" s="455">
        <f t="shared" si="168"/>
        <v>0</v>
      </c>
      <c r="G1425" s="427">
        <f t="shared" si="169"/>
        <v>0</v>
      </c>
    </row>
    <row r="1426" spans="1:7" ht="12.75" customHeight="1">
      <c r="A1426" s="434">
        <v>8</v>
      </c>
      <c r="B1426" s="428" t="s">
        <v>421</v>
      </c>
      <c r="C1426" s="428" t="s">
        <v>403</v>
      </c>
      <c r="D1426" s="438">
        <v>0</v>
      </c>
      <c r="E1426" s="427">
        <v>12150</v>
      </c>
      <c r="F1426" s="455">
        <f t="shared" si="168"/>
        <v>0</v>
      </c>
      <c r="G1426" s="427">
        <f t="shared" si="169"/>
        <v>0</v>
      </c>
    </row>
    <row r="1427" spans="1:7" ht="12.75" customHeight="1">
      <c r="A1427" s="434">
        <v>8</v>
      </c>
      <c r="B1427" s="428" t="s">
        <v>422</v>
      </c>
      <c r="C1427" s="428" t="s">
        <v>404</v>
      </c>
      <c r="D1427" s="416">
        <v>3</v>
      </c>
      <c r="E1427" s="417">
        <v>8910</v>
      </c>
      <c r="F1427" s="455">
        <f t="shared" si="168"/>
        <v>26730</v>
      </c>
      <c r="G1427" s="427">
        <f>F1427/1.27</f>
        <v>21047.24409448819</v>
      </c>
    </row>
    <row r="1428" spans="1:7" ht="12.75" customHeight="1">
      <c r="A1428" s="434">
        <v>8</v>
      </c>
      <c r="B1428" s="435" t="s">
        <v>423</v>
      </c>
      <c r="C1428" s="435" t="s">
        <v>403</v>
      </c>
      <c r="D1428" s="438">
        <v>0</v>
      </c>
      <c r="E1428" s="427">
        <v>15750</v>
      </c>
      <c r="F1428" s="455">
        <f aca="true" t="shared" si="170" ref="F1428:F1433">D1428*E1428</f>
        <v>0</v>
      </c>
      <c r="G1428" s="427">
        <f t="shared" si="169"/>
        <v>0</v>
      </c>
    </row>
    <row r="1429" spans="1:7" ht="12.75" customHeight="1">
      <c r="A1429" s="434">
        <v>8</v>
      </c>
      <c r="B1429" s="435" t="s">
        <v>424</v>
      </c>
      <c r="C1429" s="435" t="s">
        <v>403</v>
      </c>
      <c r="D1429" s="438">
        <v>0</v>
      </c>
      <c r="E1429" s="427">
        <v>7650</v>
      </c>
      <c r="F1429" s="455">
        <f t="shared" si="170"/>
        <v>0</v>
      </c>
      <c r="G1429" s="427">
        <f t="shared" si="169"/>
        <v>0</v>
      </c>
    </row>
    <row r="1430" spans="1:7" ht="12.75" customHeight="1">
      <c r="A1430" s="434">
        <v>8</v>
      </c>
      <c r="B1430" s="435" t="s">
        <v>409</v>
      </c>
      <c r="C1430" s="435" t="s">
        <v>403</v>
      </c>
      <c r="D1430" s="438">
        <v>0</v>
      </c>
      <c r="E1430" s="427">
        <v>10350</v>
      </c>
      <c r="F1430" s="455">
        <f t="shared" si="170"/>
        <v>0</v>
      </c>
      <c r="G1430" s="427">
        <f t="shared" si="169"/>
        <v>0</v>
      </c>
    </row>
    <row r="1431" spans="1:7" ht="12.75" customHeight="1">
      <c r="A1431" s="434">
        <v>8</v>
      </c>
      <c r="B1431" s="428" t="s">
        <v>425</v>
      </c>
      <c r="C1431" s="428" t="s">
        <v>403</v>
      </c>
      <c r="D1431" s="438">
        <v>0</v>
      </c>
      <c r="E1431" s="427">
        <v>13860</v>
      </c>
      <c r="F1431" s="455">
        <f t="shared" si="170"/>
        <v>0</v>
      </c>
      <c r="G1431" s="427">
        <f t="shared" si="169"/>
        <v>0</v>
      </c>
    </row>
    <row r="1432" spans="1:7" ht="12.75" customHeight="1">
      <c r="A1432" s="434">
        <v>8</v>
      </c>
      <c r="B1432" s="428" t="s">
        <v>425</v>
      </c>
      <c r="C1432" s="428" t="s">
        <v>404</v>
      </c>
      <c r="D1432" s="438">
        <v>0</v>
      </c>
      <c r="E1432" s="427">
        <v>11160</v>
      </c>
      <c r="F1432" s="455">
        <f t="shared" si="170"/>
        <v>0</v>
      </c>
      <c r="G1432" s="427">
        <f t="shared" si="169"/>
        <v>0</v>
      </c>
    </row>
    <row r="1433" spans="1:7" ht="12.75" customHeight="1">
      <c r="A1433" s="434">
        <v>8</v>
      </c>
      <c r="B1433" s="428" t="s">
        <v>426</v>
      </c>
      <c r="C1433" s="428" t="s">
        <v>403</v>
      </c>
      <c r="D1433" s="438">
        <v>0</v>
      </c>
      <c r="E1433" s="427">
        <v>8460</v>
      </c>
      <c r="F1433" s="455">
        <f t="shared" si="170"/>
        <v>0</v>
      </c>
      <c r="G1433" s="427">
        <f t="shared" si="169"/>
        <v>0</v>
      </c>
    </row>
    <row r="1434" spans="1:7" ht="12.75" customHeight="1">
      <c r="A1434" s="434">
        <v>8</v>
      </c>
      <c r="B1434" s="428" t="s">
        <v>427</v>
      </c>
      <c r="C1434" s="428" t="s">
        <v>404</v>
      </c>
      <c r="D1434" s="438">
        <v>0</v>
      </c>
      <c r="E1434" s="427">
        <v>6600</v>
      </c>
      <c r="F1434" s="455">
        <f aca="true" t="shared" si="171" ref="F1434:F1439">D1434*E1434</f>
        <v>0</v>
      </c>
      <c r="G1434" s="427">
        <f aca="true" t="shared" si="172" ref="G1434:G1439">F1434/1.27</f>
        <v>0</v>
      </c>
    </row>
    <row r="1435" spans="1:7" ht="12.75" customHeight="1">
      <c r="A1435" s="434">
        <v>8</v>
      </c>
      <c r="B1435" s="428" t="s">
        <v>497</v>
      </c>
      <c r="C1435" s="428" t="s">
        <v>404</v>
      </c>
      <c r="D1435" s="438">
        <v>1</v>
      </c>
      <c r="E1435" s="427">
        <v>81000</v>
      </c>
      <c r="F1435" s="455">
        <f t="shared" si="171"/>
        <v>81000</v>
      </c>
      <c r="G1435" s="427">
        <f t="shared" si="172"/>
        <v>63779.52755905512</v>
      </c>
    </row>
    <row r="1436" spans="1:7" ht="12.75" customHeight="1">
      <c r="A1436" s="434">
        <v>8</v>
      </c>
      <c r="B1436" s="429" t="s">
        <v>432</v>
      </c>
      <c r="C1436" s="429" t="s">
        <v>403</v>
      </c>
      <c r="D1436" s="438">
        <v>20</v>
      </c>
      <c r="E1436" s="427">
        <v>6800</v>
      </c>
      <c r="F1436" s="455">
        <f t="shared" si="171"/>
        <v>136000</v>
      </c>
      <c r="G1436" s="427">
        <f t="shared" si="172"/>
        <v>107086.61417322834</v>
      </c>
    </row>
    <row r="1437" spans="1:7" ht="12.75" customHeight="1">
      <c r="A1437" s="434">
        <v>8</v>
      </c>
      <c r="B1437" s="429" t="s">
        <v>433</v>
      </c>
      <c r="C1437" s="429" t="s">
        <v>404</v>
      </c>
      <c r="D1437" s="438">
        <v>10</v>
      </c>
      <c r="E1437" s="427">
        <v>6100</v>
      </c>
      <c r="F1437" s="455">
        <f t="shared" si="171"/>
        <v>61000</v>
      </c>
      <c r="G1437" s="427">
        <f t="shared" si="172"/>
        <v>48031.496062992126</v>
      </c>
    </row>
    <row r="1438" spans="1:7" ht="12.75" customHeight="1">
      <c r="A1438" s="434">
        <v>8</v>
      </c>
      <c r="B1438" s="429" t="s">
        <v>434</v>
      </c>
      <c r="C1438" s="429" t="s">
        <v>403</v>
      </c>
      <c r="D1438" s="438">
        <v>10</v>
      </c>
      <c r="E1438" s="427">
        <v>5800</v>
      </c>
      <c r="F1438" s="455">
        <f t="shared" si="171"/>
        <v>58000</v>
      </c>
      <c r="G1438" s="427">
        <f t="shared" si="172"/>
        <v>45669.291338582676</v>
      </c>
    </row>
    <row r="1439" spans="1:7" ht="12.75" customHeight="1">
      <c r="A1439" s="434">
        <v>8</v>
      </c>
      <c r="B1439" s="429" t="s">
        <v>434</v>
      </c>
      <c r="C1439" s="429" t="s">
        <v>404</v>
      </c>
      <c r="D1439" s="438">
        <v>10</v>
      </c>
      <c r="E1439" s="427">
        <v>5100</v>
      </c>
      <c r="F1439" s="455">
        <f t="shared" si="171"/>
        <v>51000</v>
      </c>
      <c r="G1439" s="427">
        <f t="shared" si="172"/>
        <v>40157.48031496063</v>
      </c>
    </row>
    <row r="1440" spans="1:7" ht="12.75" customHeight="1">
      <c r="A1440" s="434"/>
      <c r="B1440" s="439"/>
      <c r="C1440" s="439"/>
      <c r="D1440" s="438"/>
      <c r="E1440" s="427"/>
      <c r="F1440" s="456"/>
      <c r="G1440" s="439"/>
    </row>
    <row r="1441" spans="1:7" ht="12.75" customHeight="1">
      <c r="A1441" s="489"/>
      <c r="B1441" s="489" t="s">
        <v>439</v>
      </c>
      <c r="C1441" s="489"/>
      <c r="D1441" s="489"/>
      <c r="E1441" s="490"/>
      <c r="F1441" s="491"/>
      <c r="G1441" s="490">
        <f>SUM(G1443:G1448)</f>
        <v>582677.1653543308</v>
      </c>
    </row>
    <row r="1442" spans="1:7" ht="12.75" customHeight="1">
      <c r="A1442" s="439"/>
      <c r="B1442" s="440"/>
      <c r="C1442" s="440"/>
      <c r="D1442" s="440"/>
      <c r="E1442" s="492"/>
      <c r="F1442" s="496"/>
      <c r="G1442" s="497"/>
    </row>
    <row r="1443" spans="1:7" ht="12.75" customHeight="1">
      <c r="A1443" s="434">
        <v>8</v>
      </c>
      <c r="B1443" s="428" t="s">
        <v>439</v>
      </c>
      <c r="C1443" s="428" t="s">
        <v>403</v>
      </c>
      <c r="D1443" s="416">
        <v>200</v>
      </c>
      <c r="E1443" s="417">
        <v>1550</v>
      </c>
      <c r="F1443" s="455">
        <f aca="true" t="shared" si="173" ref="F1443:F1448">D1443*E1443</f>
        <v>310000</v>
      </c>
      <c r="G1443" s="427">
        <f aca="true" t="shared" si="174" ref="G1443:G1448">F1443/1.27</f>
        <v>244094.48818897636</v>
      </c>
    </row>
    <row r="1444" spans="1:7" ht="12.75" customHeight="1">
      <c r="A1444" s="434">
        <v>8</v>
      </c>
      <c r="B1444" s="428" t="s">
        <v>439</v>
      </c>
      <c r="C1444" s="428" t="s">
        <v>404</v>
      </c>
      <c r="D1444" s="416">
        <v>50</v>
      </c>
      <c r="E1444" s="417">
        <v>1300</v>
      </c>
      <c r="F1444" s="455">
        <f t="shared" si="173"/>
        <v>65000</v>
      </c>
      <c r="G1444" s="427">
        <f t="shared" si="174"/>
        <v>51181.10236220472</v>
      </c>
    </row>
    <row r="1445" spans="1:7" ht="12.75" customHeight="1">
      <c r="A1445" s="434">
        <v>8</v>
      </c>
      <c r="B1445" s="428" t="s">
        <v>498</v>
      </c>
      <c r="C1445" s="428" t="s">
        <v>403</v>
      </c>
      <c r="D1445" s="416">
        <v>250</v>
      </c>
      <c r="E1445" s="417">
        <v>1100</v>
      </c>
      <c r="F1445" s="455">
        <f t="shared" si="173"/>
        <v>275000</v>
      </c>
      <c r="G1445" s="427">
        <f t="shared" si="174"/>
        <v>216535.43307086613</v>
      </c>
    </row>
    <row r="1446" spans="1:7" ht="12.75" customHeight="1">
      <c r="A1446" s="434">
        <v>8</v>
      </c>
      <c r="B1446" s="428" t="s">
        <v>498</v>
      </c>
      <c r="C1446" s="428" t="s">
        <v>404</v>
      </c>
      <c r="D1446" s="416">
        <v>100</v>
      </c>
      <c r="E1446" s="417">
        <v>900</v>
      </c>
      <c r="F1446" s="455">
        <f t="shared" si="173"/>
        <v>90000</v>
      </c>
      <c r="G1446" s="427">
        <f t="shared" si="174"/>
        <v>70866.14173228346</v>
      </c>
    </row>
    <row r="1447" spans="1:7" ht="12.75" customHeight="1">
      <c r="A1447" s="434">
        <v>8</v>
      </c>
      <c r="B1447" s="428" t="s">
        <v>499</v>
      </c>
      <c r="C1447" s="428" t="s">
        <v>403</v>
      </c>
      <c r="D1447" s="416">
        <v>0</v>
      </c>
      <c r="E1447" s="417">
        <v>1190</v>
      </c>
      <c r="F1447" s="455">
        <f t="shared" si="173"/>
        <v>0</v>
      </c>
      <c r="G1447" s="427">
        <f t="shared" si="174"/>
        <v>0</v>
      </c>
    </row>
    <row r="1448" spans="1:7" ht="12.75" customHeight="1">
      <c r="A1448" s="434">
        <v>8</v>
      </c>
      <c r="B1448" s="428" t="s">
        <v>500</v>
      </c>
      <c r="C1448" s="428" t="s">
        <v>403</v>
      </c>
      <c r="D1448" s="416">
        <v>0</v>
      </c>
      <c r="E1448" s="417">
        <v>790</v>
      </c>
      <c r="F1448" s="455">
        <f t="shared" si="173"/>
        <v>0</v>
      </c>
      <c r="G1448" s="427">
        <f t="shared" si="174"/>
        <v>0</v>
      </c>
    </row>
    <row r="1449" spans="1:7" ht="12.75" customHeight="1">
      <c r="A1449" s="434"/>
      <c r="B1449" s="428"/>
      <c r="C1449" s="428"/>
      <c r="D1449" s="416"/>
      <c r="E1449" s="417"/>
      <c r="F1449" s="455"/>
      <c r="G1449" s="427"/>
    </row>
    <row r="1450" spans="1:7" ht="12.75" customHeight="1">
      <c r="A1450" s="489"/>
      <c r="B1450" s="489" t="s">
        <v>440</v>
      </c>
      <c r="C1450" s="489"/>
      <c r="D1450" s="489"/>
      <c r="E1450" s="490"/>
      <c r="F1450" s="491"/>
      <c r="G1450" s="490">
        <f>SUM(G1452:G1459)</f>
        <v>44330.708661417324</v>
      </c>
    </row>
    <row r="1451" spans="1:10" s="432" customFormat="1" ht="12.75" customHeight="1">
      <c r="A1451" s="443"/>
      <c r="B1451" s="443"/>
      <c r="C1451" s="443"/>
      <c r="D1451" s="443"/>
      <c r="E1451" s="452"/>
      <c r="F1451" s="458"/>
      <c r="G1451" s="452"/>
      <c r="I1451" s="433"/>
      <c r="J1451" s="433"/>
    </row>
    <row r="1452" spans="1:7" ht="12.75" customHeight="1">
      <c r="A1452" s="434">
        <v>8</v>
      </c>
      <c r="B1452" s="428" t="s">
        <v>501</v>
      </c>
      <c r="C1452" s="428" t="s">
        <v>452</v>
      </c>
      <c r="D1452" s="416"/>
      <c r="E1452" s="452">
        <v>14000</v>
      </c>
      <c r="F1452" s="455">
        <f aca="true" t="shared" si="175" ref="F1452:F1459">D1452*E1452</f>
        <v>0</v>
      </c>
      <c r="G1452" s="427">
        <f aca="true" t="shared" si="176" ref="G1452:G1459">F1452/1.27</f>
        <v>0</v>
      </c>
    </row>
    <row r="1453" spans="1:7" ht="12.75" customHeight="1">
      <c r="A1453" s="434">
        <v>8</v>
      </c>
      <c r="B1453" s="428" t="s">
        <v>501</v>
      </c>
      <c r="C1453" s="428" t="s">
        <v>404</v>
      </c>
      <c r="D1453" s="416">
        <v>2</v>
      </c>
      <c r="E1453" s="452">
        <v>11700</v>
      </c>
      <c r="F1453" s="455">
        <f t="shared" si="175"/>
        <v>23400</v>
      </c>
      <c r="G1453" s="427">
        <f t="shared" si="176"/>
        <v>18425.196850393702</v>
      </c>
    </row>
    <row r="1454" spans="1:7" ht="12.75" customHeight="1">
      <c r="A1454" s="434">
        <v>8</v>
      </c>
      <c r="B1454" s="428" t="s">
        <v>505</v>
      </c>
      <c r="C1454" s="428" t="s">
        <v>452</v>
      </c>
      <c r="D1454" s="416"/>
      <c r="E1454" s="417">
        <v>9900</v>
      </c>
      <c r="F1454" s="455">
        <f t="shared" si="175"/>
        <v>0</v>
      </c>
      <c r="G1454" s="427">
        <f t="shared" si="176"/>
        <v>0</v>
      </c>
    </row>
    <row r="1455" spans="1:7" ht="12.75" customHeight="1">
      <c r="A1455" s="434">
        <v>8</v>
      </c>
      <c r="B1455" s="428" t="s">
        <v>505</v>
      </c>
      <c r="C1455" s="428" t="s">
        <v>404</v>
      </c>
      <c r="D1455" s="416">
        <v>3</v>
      </c>
      <c r="E1455" s="417">
        <v>8100</v>
      </c>
      <c r="F1455" s="455">
        <f t="shared" si="175"/>
        <v>24300</v>
      </c>
      <c r="G1455" s="427">
        <f t="shared" si="176"/>
        <v>19133.858267716536</v>
      </c>
    </row>
    <row r="1456" spans="1:7" ht="12.75" customHeight="1">
      <c r="A1456" s="434">
        <v>8</v>
      </c>
      <c r="B1456" s="428" t="s">
        <v>502</v>
      </c>
      <c r="C1456" s="428" t="s">
        <v>452</v>
      </c>
      <c r="D1456" s="438"/>
      <c r="E1456" s="427">
        <v>7300</v>
      </c>
      <c r="F1456" s="455">
        <f t="shared" si="175"/>
        <v>0</v>
      </c>
      <c r="G1456" s="427">
        <f t="shared" si="176"/>
        <v>0</v>
      </c>
    </row>
    <row r="1457" spans="1:7" ht="12.75" customHeight="1">
      <c r="A1457" s="434">
        <v>8</v>
      </c>
      <c r="B1457" s="428" t="s">
        <v>502</v>
      </c>
      <c r="C1457" s="428" t="s">
        <v>404</v>
      </c>
      <c r="D1457" s="438"/>
      <c r="E1457" s="427">
        <v>6200</v>
      </c>
      <c r="F1457" s="455">
        <f t="shared" si="175"/>
        <v>0</v>
      </c>
      <c r="G1457" s="427">
        <f t="shared" si="176"/>
        <v>0</v>
      </c>
    </row>
    <row r="1458" spans="1:7" ht="12.75" customHeight="1">
      <c r="A1458" s="434">
        <v>8</v>
      </c>
      <c r="B1458" s="428" t="s">
        <v>503</v>
      </c>
      <c r="C1458" s="428" t="s">
        <v>452</v>
      </c>
      <c r="D1458" s="416"/>
      <c r="E1458" s="417">
        <v>5200</v>
      </c>
      <c r="F1458" s="455">
        <f t="shared" si="175"/>
        <v>0</v>
      </c>
      <c r="G1458" s="427">
        <f t="shared" si="176"/>
        <v>0</v>
      </c>
    </row>
    <row r="1459" spans="1:7" ht="12.75" customHeight="1">
      <c r="A1459" s="434">
        <v>8</v>
      </c>
      <c r="B1459" s="428" t="s">
        <v>503</v>
      </c>
      <c r="C1459" s="428" t="s">
        <v>404</v>
      </c>
      <c r="D1459" s="416">
        <v>2</v>
      </c>
      <c r="E1459" s="417">
        <v>4300</v>
      </c>
      <c r="F1459" s="455">
        <f t="shared" si="175"/>
        <v>8600</v>
      </c>
      <c r="G1459" s="427">
        <f t="shared" si="176"/>
        <v>6771.653543307087</v>
      </c>
    </row>
    <row r="1460" spans="1:7" ht="12.75" customHeight="1">
      <c r="A1460" s="434"/>
      <c r="B1460" s="439"/>
      <c r="C1460" s="439"/>
      <c r="D1460" s="438"/>
      <c r="E1460" s="427"/>
      <c r="F1460" s="456"/>
      <c r="G1460" s="439"/>
    </row>
    <row r="1461" spans="1:7" ht="12.75" customHeight="1">
      <c r="A1461" s="489"/>
      <c r="B1461" s="489" t="s">
        <v>428</v>
      </c>
      <c r="C1461" s="489"/>
      <c r="D1461" s="489"/>
      <c r="E1461" s="490"/>
      <c r="F1461" s="491"/>
      <c r="G1461" s="490">
        <f>SUM(G1463:G1510)</f>
        <v>287795.27559055114</v>
      </c>
    </row>
    <row r="1462" spans="1:7" ht="12.75" customHeight="1">
      <c r="A1462" s="439"/>
      <c r="B1462" s="440"/>
      <c r="C1462" s="440"/>
      <c r="D1462" s="440"/>
      <c r="E1462" s="492"/>
      <c r="F1462" s="496"/>
      <c r="G1462" s="497"/>
    </row>
    <row r="1463" spans="1:7" ht="12.75" customHeight="1">
      <c r="A1463" s="434">
        <v>8</v>
      </c>
      <c r="B1463" s="428" t="s">
        <v>504</v>
      </c>
      <c r="C1463" s="428" t="s">
        <v>403</v>
      </c>
      <c r="D1463" s="416">
        <v>30</v>
      </c>
      <c r="E1463" s="452">
        <v>650</v>
      </c>
      <c r="F1463" s="455">
        <f>D1463*E1463</f>
        <v>19500</v>
      </c>
      <c r="G1463" s="427">
        <f>F1463/1.27</f>
        <v>15354.330708661417</v>
      </c>
    </row>
    <row r="1464" spans="1:7" ht="12.75" customHeight="1">
      <c r="A1464" s="434">
        <v>8</v>
      </c>
      <c r="B1464" s="428" t="s">
        <v>471</v>
      </c>
      <c r="C1464" s="428" t="s">
        <v>403</v>
      </c>
      <c r="D1464" s="416"/>
      <c r="E1464" s="452">
        <v>1000</v>
      </c>
      <c r="F1464" s="455">
        <f aca="true" t="shared" si="177" ref="F1464:F1510">D1464*E1464</f>
        <v>0</v>
      </c>
      <c r="G1464" s="427">
        <f aca="true" t="shared" si="178" ref="G1464:G1510">F1464/1.27</f>
        <v>0</v>
      </c>
    </row>
    <row r="1465" spans="1:7" ht="12.75" customHeight="1">
      <c r="A1465" s="434">
        <v>8</v>
      </c>
      <c r="B1465" s="428" t="s">
        <v>473</v>
      </c>
      <c r="C1465" s="428" t="s">
        <v>403</v>
      </c>
      <c r="D1465" s="416"/>
      <c r="E1465" s="452">
        <v>400</v>
      </c>
      <c r="F1465" s="455">
        <f t="shared" si="177"/>
        <v>0</v>
      </c>
      <c r="G1465" s="427">
        <f t="shared" si="178"/>
        <v>0</v>
      </c>
    </row>
    <row r="1466" spans="1:7" ht="12.75" customHeight="1">
      <c r="A1466" s="434">
        <v>8</v>
      </c>
      <c r="B1466" s="428" t="s">
        <v>474</v>
      </c>
      <c r="C1466" s="428" t="s">
        <v>403</v>
      </c>
      <c r="D1466" s="416"/>
      <c r="E1466" s="452">
        <v>700</v>
      </c>
      <c r="F1466" s="455">
        <f t="shared" si="177"/>
        <v>0</v>
      </c>
      <c r="G1466" s="427">
        <f t="shared" si="178"/>
        <v>0</v>
      </c>
    </row>
    <row r="1467" spans="1:7" ht="12.75" customHeight="1">
      <c r="A1467" s="434">
        <v>8</v>
      </c>
      <c r="B1467" s="428" t="s">
        <v>468</v>
      </c>
      <c r="C1467" s="428" t="s">
        <v>403</v>
      </c>
      <c r="D1467" s="416">
        <v>10</v>
      </c>
      <c r="E1467" s="452">
        <v>4800</v>
      </c>
      <c r="F1467" s="455">
        <f t="shared" si="177"/>
        <v>48000</v>
      </c>
      <c r="G1467" s="427">
        <f t="shared" si="178"/>
        <v>37795.27559055118</v>
      </c>
    </row>
    <row r="1468" spans="1:7" ht="12.75" customHeight="1">
      <c r="A1468" s="434">
        <v>8</v>
      </c>
      <c r="B1468" s="428" t="s">
        <v>469</v>
      </c>
      <c r="C1468" s="428" t="s">
        <v>403</v>
      </c>
      <c r="D1468" s="416">
        <v>10</v>
      </c>
      <c r="E1468" s="452">
        <v>6000</v>
      </c>
      <c r="F1468" s="455">
        <f t="shared" si="177"/>
        <v>60000</v>
      </c>
      <c r="G1468" s="427">
        <f t="shared" si="178"/>
        <v>47244.09448818897</v>
      </c>
    </row>
    <row r="1469" spans="1:7" ht="12.75" customHeight="1">
      <c r="A1469" s="434">
        <v>8</v>
      </c>
      <c r="B1469" s="428" t="s">
        <v>470</v>
      </c>
      <c r="C1469" s="428" t="s">
        <v>403</v>
      </c>
      <c r="D1469" s="416">
        <v>10</v>
      </c>
      <c r="E1469" s="452">
        <v>7200</v>
      </c>
      <c r="F1469" s="455">
        <f t="shared" si="177"/>
        <v>72000</v>
      </c>
      <c r="G1469" s="427">
        <f t="shared" si="178"/>
        <v>56692.913385826774</v>
      </c>
    </row>
    <row r="1470" spans="1:7" ht="12.75" customHeight="1">
      <c r="A1470" s="434">
        <v>8</v>
      </c>
      <c r="B1470" s="428" t="s">
        <v>506</v>
      </c>
      <c r="C1470" s="428" t="s">
        <v>403</v>
      </c>
      <c r="D1470" s="416"/>
      <c r="E1470" s="452">
        <v>4500</v>
      </c>
      <c r="F1470" s="455">
        <f t="shared" si="177"/>
        <v>0</v>
      </c>
      <c r="G1470" s="427">
        <f t="shared" si="178"/>
        <v>0</v>
      </c>
    </row>
    <row r="1471" spans="1:7" ht="12.75" customHeight="1">
      <c r="A1471" s="434">
        <v>8</v>
      </c>
      <c r="B1471" s="428" t="s">
        <v>507</v>
      </c>
      <c r="C1471" s="428" t="s">
        <v>403</v>
      </c>
      <c r="D1471" s="416"/>
      <c r="E1471" s="452">
        <v>9000</v>
      </c>
      <c r="F1471" s="455">
        <f t="shared" si="177"/>
        <v>0</v>
      </c>
      <c r="G1471" s="427">
        <f t="shared" si="178"/>
        <v>0</v>
      </c>
    </row>
    <row r="1472" spans="1:7" ht="12.75" customHeight="1">
      <c r="A1472" s="434">
        <v>8</v>
      </c>
      <c r="B1472" s="428" t="s">
        <v>472</v>
      </c>
      <c r="C1472" s="428" t="s">
        <v>403</v>
      </c>
      <c r="D1472" s="416">
        <v>10</v>
      </c>
      <c r="E1472" s="452">
        <v>4200</v>
      </c>
      <c r="F1472" s="455">
        <f t="shared" si="177"/>
        <v>42000</v>
      </c>
      <c r="G1472" s="427">
        <f t="shared" si="178"/>
        <v>33070.86614173228</v>
      </c>
    </row>
    <row r="1473" spans="1:7" ht="12.75" customHeight="1">
      <c r="A1473" s="434">
        <v>8</v>
      </c>
      <c r="B1473" s="428" t="s">
        <v>467</v>
      </c>
      <c r="C1473" s="428" t="s">
        <v>403</v>
      </c>
      <c r="D1473" s="416"/>
      <c r="E1473" s="452">
        <v>3700</v>
      </c>
      <c r="F1473" s="455">
        <f t="shared" si="177"/>
        <v>0</v>
      </c>
      <c r="G1473" s="427">
        <f t="shared" si="178"/>
        <v>0</v>
      </c>
    </row>
    <row r="1474" spans="1:7" ht="12.75" customHeight="1">
      <c r="A1474" s="434">
        <v>8</v>
      </c>
      <c r="B1474" s="428" t="s">
        <v>466</v>
      </c>
      <c r="C1474" s="428" t="s">
        <v>403</v>
      </c>
      <c r="D1474" s="416"/>
      <c r="E1474" s="452">
        <v>3000</v>
      </c>
      <c r="F1474" s="455">
        <f t="shared" si="177"/>
        <v>0</v>
      </c>
      <c r="G1474" s="427">
        <f t="shared" si="178"/>
        <v>0</v>
      </c>
    </row>
    <row r="1475" spans="1:7" ht="12.75" customHeight="1">
      <c r="A1475" s="434">
        <v>8</v>
      </c>
      <c r="B1475" s="428" t="s">
        <v>508</v>
      </c>
      <c r="C1475" s="428" t="s">
        <v>403</v>
      </c>
      <c r="D1475" s="416"/>
      <c r="E1475" s="452">
        <v>3300</v>
      </c>
      <c r="F1475" s="455">
        <f t="shared" si="177"/>
        <v>0</v>
      </c>
      <c r="G1475" s="427">
        <f t="shared" si="178"/>
        <v>0</v>
      </c>
    </row>
    <row r="1476" spans="1:7" ht="12.75" customHeight="1">
      <c r="A1476" s="434">
        <v>8</v>
      </c>
      <c r="B1476" s="428" t="s">
        <v>465</v>
      </c>
      <c r="C1476" s="428" t="s">
        <v>403</v>
      </c>
      <c r="D1476" s="416"/>
      <c r="E1476" s="452">
        <v>5500</v>
      </c>
      <c r="F1476" s="455">
        <f t="shared" si="177"/>
        <v>0</v>
      </c>
      <c r="G1476" s="427">
        <f t="shared" si="178"/>
        <v>0</v>
      </c>
    </row>
    <row r="1477" spans="1:7" ht="12.75" customHeight="1">
      <c r="A1477" s="434">
        <v>8</v>
      </c>
      <c r="B1477" s="428" t="s">
        <v>509</v>
      </c>
      <c r="C1477" s="428" t="s">
        <v>403</v>
      </c>
      <c r="D1477" s="416"/>
      <c r="E1477" s="452">
        <v>4400</v>
      </c>
      <c r="F1477" s="455">
        <f t="shared" si="177"/>
        <v>0</v>
      </c>
      <c r="G1477" s="427">
        <f t="shared" si="178"/>
        <v>0</v>
      </c>
    </row>
    <row r="1478" spans="1:7" ht="12.75" customHeight="1">
      <c r="A1478" s="434">
        <v>8</v>
      </c>
      <c r="B1478" s="428" t="s">
        <v>510</v>
      </c>
      <c r="C1478" s="428" t="s">
        <v>403</v>
      </c>
      <c r="D1478" s="416">
        <v>10</v>
      </c>
      <c r="E1478" s="452">
        <v>4000</v>
      </c>
      <c r="F1478" s="455">
        <f t="shared" si="177"/>
        <v>40000</v>
      </c>
      <c r="G1478" s="427">
        <f t="shared" si="178"/>
        <v>31496.062992125982</v>
      </c>
    </row>
    <row r="1479" spans="1:7" ht="12.75" customHeight="1">
      <c r="A1479" s="434">
        <v>8</v>
      </c>
      <c r="B1479" s="428" t="s">
        <v>511</v>
      </c>
      <c r="C1479" s="428" t="s">
        <v>403</v>
      </c>
      <c r="D1479" s="416"/>
      <c r="E1479" s="452">
        <v>4000</v>
      </c>
      <c r="F1479" s="455">
        <f t="shared" si="177"/>
        <v>0</v>
      </c>
      <c r="G1479" s="427">
        <f t="shared" si="178"/>
        <v>0</v>
      </c>
    </row>
    <row r="1480" spans="1:7" ht="12.75" customHeight="1">
      <c r="A1480" s="434">
        <v>8</v>
      </c>
      <c r="B1480" s="428" t="s">
        <v>512</v>
      </c>
      <c r="C1480" s="428" t="s">
        <v>403</v>
      </c>
      <c r="D1480" s="416">
        <v>10</v>
      </c>
      <c r="E1480" s="452">
        <v>4000</v>
      </c>
      <c r="F1480" s="455">
        <f t="shared" si="177"/>
        <v>40000</v>
      </c>
      <c r="G1480" s="427">
        <f t="shared" si="178"/>
        <v>31496.062992125982</v>
      </c>
    </row>
    <row r="1481" spans="1:7" ht="12.75" customHeight="1">
      <c r="A1481" s="434">
        <v>8</v>
      </c>
      <c r="B1481" s="428" t="s">
        <v>513</v>
      </c>
      <c r="C1481" s="428" t="s">
        <v>403</v>
      </c>
      <c r="D1481" s="416">
        <v>10</v>
      </c>
      <c r="E1481" s="452">
        <v>4400</v>
      </c>
      <c r="F1481" s="455">
        <f t="shared" si="177"/>
        <v>44000</v>
      </c>
      <c r="G1481" s="427">
        <f t="shared" si="178"/>
        <v>34645.669291338585</v>
      </c>
    </row>
    <row r="1482" spans="1:7" ht="12.75" customHeight="1">
      <c r="A1482" s="434">
        <v>8</v>
      </c>
      <c r="B1482" s="428" t="s">
        <v>515</v>
      </c>
      <c r="C1482" s="428" t="s">
        <v>403</v>
      </c>
      <c r="D1482" s="416"/>
      <c r="E1482" s="452">
        <v>4900</v>
      </c>
      <c r="F1482" s="455">
        <f t="shared" si="177"/>
        <v>0</v>
      </c>
      <c r="G1482" s="427">
        <f t="shared" si="178"/>
        <v>0</v>
      </c>
    </row>
    <row r="1483" spans="1:7" ht="12.75" customHeight="1">
      <c r="A1483" s="434">
        <v>8</v>
      </c>
      <c r="B1483" s="428" t="s">
        <v>514</v>
      </c>
      <c r="C1483" s="428" t="s">
        <v>403</v>
      </c>
      <c r="D1483" s="416"/>
      <c r="E1483" s="452">
        <v>4400</v>
      </c>
      <c r="F1483" s="455">
        <f t="shared" si="177"/>
        <v>0</v>
      </c>
      <c r="G1483" s="427">
        <f t="shared" si="178"/>
        <v>0</v>
      </c>
    </row>
    <row r="1484" spans="1:7" ht="12.75" customHeight="1">
      <c r="A1484" s="434">
        <v>8</v>
      </c>
      <c r="B1484" s="428" t="s">
        <v>464</v>
      </c>
      <c r="C1484" s="428" t="s">
        <v>403</v>
      </c>
      <c r="D1484" s="416"/>
      <c r="E1484" s="452">
        <v>4900</v>
      </c>
      <c r="F1484" s="455">
        <f t="shared" si="177"/>
        <v>0</v>
      </c>
      <c r="G1484" s="427">
        <f t="shared" si="178"/>
        <v>0</v>
      </c>
    </row>
    <row r="1485" spans="1:7" ht="12.75" customHeight="1">
      <c r="A1485" s="434">
        <v>8</v>
      </c>
      <c r="B1485" s="428" t="s">
        <v>463</v>
      </c>
      <c r="C1485" s="428" t="s">
        <v>403</v>
      </c>
      <c r="D1485" s="416"/>
      <c r="E1485" s="452">
        <v>5500</v>
      </c>
      <c r="F1485" s="455">
        <f t="shared" si="177"/>
        <v>0</v>
      </c>
      <c r="G1485" s="427">
        <f t="shared" si="178"/>
        <v>0</v>
      </c>
    </row>
    <row r="1486" spans="1:7" ht="12.75" customHeight="1">
      <c r="A1486" s="434">
        <v>8</v>
      </c>
      <c r="B1486" s="428" t="s">
        <v>462</v>
      </c>
      <c r="C1486" s="428" t="s">
        <v>403</v>
      </c>
      <c r="D1486" s="416"/>
      <c r="E1486" s="452">
        <v>6900</v>
      </c>
      <c r="F1486" s="455">
        <f t="shared" si="177"/>
        <v>0</v>
      </c>
      <c r="G1486" s="427">
        <f t="shared" si="178"/>
        <v>0</v>
      </c>
    </row>
    <row r="1487" spans="1:7" ht="12.75" customHeight="1">
      <c r="A1487" s="434">
        <v>8</v>
      </c>
      <c r="B1487" s="428" t="s">
        <v>516</v>
      </c>
      <c r="C1487" s="428" t="s">
        <v>403</v>
      </c>
      <c r="D1487" s="416"/>
      <c r="E1487" s="452">
        <v>3200</v>
      </c>
      <c r="F1487" s="455">
        <f t="shared" si="177"/>
        <v>0</v>
      </c>
      <c r="G1487" s="427">
        <f t="shared" si="178"/>
        <v>0</v>
      </c>
    </row>
    <row r="1488" spans="1:7" ht="12.75" customHeight="1">
      <c r="A1488" s="434">
        <v>8</v>
      </c>
      <c r="B1488" s="428" t="s">
        <v>517</v>
      </c>
      <c r="C1488" s="428" t="s">
        <v>403</v>
      </c>
      <c r="D1488" s="416"/>
      <c r="E1488" s="452">
        <v>1400</v>
      </c>
      <c r="F1488" s="455">
        <f t="shared" si="177"/>
        <v>0</v>
      </c>
      <c r="G1488" s="427">
        <f t="shared" si="178"/>
        <v>0</v>
      </c>
    </row>
    <row r="1489" spans="1:7" ht="12.75" customHeight="1">
      <c r="A1489" s="434">
        <v>8</v>
      </c>
      <c r="B1489" s="428" t="s">
        <v>518</v>
      </c>
      <c r="C1489" s="428" t="s">
        <v>403</v>
      </c>
      <c r="D1489" s="416"/>
      <c r="E1489" s="452">
        <v>2700</v>
      </c>
      <c r="F1489" s="455">
        <f t="shared" si="177"/>
        <v>0</v>
      </c>
      <c r="G1489" s="427">
        <f t="shared" si="178"/>
        <v>0</v>
      </c>
    </row>
    <row r="1490" spans="1:7" ht="12.75" customHeight="1">
      <c r="A1490" s="434">
        <v>8</v>
      </c>
      <c r="B1490" s="428" t="s">
        <v>519</v>
      </c>
      <c r="C1490" s="428" t="s">
        <v>403</v>
      </c>
      <c r="D1490" s="416"/>
      <c r="E1490" s="452">
        <v>2300</v>
      </c>
      <c r="F1490" s="455">
        <f t="shared" si="177"/>
        <v>0</v>
      </c>
      <c r="G1490" s="427">
        <f t="shared" si="178"/>
        <v>0</v>
      </c>
    </row>
    <row r="1491" spans="1:7" ht="12.75" customHeight="1">
      <c r="A1491" s="434">
        <v>8</v>
      </c>
      <c r="B1491" s="428" t="s">
        <v>520</v>
      </c>
      <c r="C1491" s="428" t="s">
        <v>403</v>
      </c>
      <c r="D1491" s="416"/>
      <c r="E1491" s="452">
        <v>3200</v>
      </c>
      <c r="F1491" s="455">
        <f t="shared" si="177"/>
        <v>0</v>
      </c>
      <c r="G1491" s="427">
        <f t="shared" si="178"/>
        <v>0</v>
      </c>
    </row>
    <row r="1492" spans="1:7" ht="12.75" customHeight="1">
      <c r="A1492" s="434">
        <v>8</v>
      </c>
      <c r="B1492" s="428" t="s">
        <v>521</v>
      </c>
      <c r="C1492" s="428" t="s">
        <v>403</v>
      </c>
      <c r="D1492" s="416"/>
      <c r="E1492" s="452">
        <v>3200</v>
      </c>
      <c r="F1492" s="455">
        <f t="shared" si="177"/>
        <v>0</v>
      </c>
      <c r="G1492" s="427">
        <f t="shared" si="178"/>
        <v>0</v>
      </c>
    </row>
    <row r="1493" spans="1:7" ht="12.75" customHeight="1">
      <c r="A1493" s="434">
        <v>8</v>
      </c>
      <c r="B1493" s="428" t="s">
        <v>461</v>
      </c>
      <c r="C1493" s="428" t="s">
        <v>403</v>
      </c>
      <c r="D1493" s="416"/>
      <c r="E1493" s="452">
        <v>7900</v>
      </c>
      <c r="F1493" s="455">
        <f t="shared" si="177"/>
        <v>0</v>
      </c>
      <c r="G1493" s="427">
        <f t="shared" si="178"/>
        <v>0</v>
      </c>
    </row>
    <row r="1494" spans="1:7" ht="12.75" customHeight="1">
      <c r="A1494" s="434">
        <v>8</v>
      </c>
      <c r="B1494" s="428" t="s">
        <v>460</v>
      </c>
      <c r="C1494" s="428" t="s">
        <v>403</v>
      </c>
      <c r="D1494" s="416"/>
      <c r="E1494" s="452">
        <v>4500</v>
      </c>
      <c r="F1494" s="455">
        <f t="shared" si="177"/>
        <v>0</v>
      </c>
      <c r="G1494" s="427">
        <f t="shared" si="178"/>
        <v>0</v>
      </c>
    </row>
    <row r="1495" spans="1:7" ht="12.75" customHeight="1">
      <c r="A1495" s="434">
        <v>8</v>
      </c>
      <c r="B1495" s="428" t="s">
        <v>459</v>
      </c>
      <c r="C1495" s="428" t="s">
        <v>403</v>
      </c>
      <c r="D1495" s="416"/>
      <c r="E1495" s="452">
        <v>5500</v>
      </c>
      <c r="F1495" s="455">
        <f t="shared" si="177"/>
        <v>0</v>
      </c>
      <c r="G1495" s="427">
        <f t="shared" si="178"/>
        <v>0</v>
      </c>
    </row>
    <row r="1496" spans="1:7" ht="12.75" customHeight="1">
      <c r="A1496" s="434">
        <v>8</v>
      </c>
      <c r="B1496" s="428" t="s">
        <v>480</v>
      </c>
      <c r="C1496" s="428" t="s">
        <v>403</v>
      </c>
      <c r="D1496" s="416"/>
      <c r="E1496" s="452">
        <v>2600</v>
      </c>
      <c r="F1496" s="455">
        <f t="shared" si="177"/>
        <v>0</v>
      </c>
      <c r="G1496" s="427">
        <f t="shared" si="178"/>
        <v>0</v>
      </c>
    </row>
    <row r="1497" spans="1:7" ht="12.75" customHeight="1">
      <c r="A1497" s="434">
        <v>8</v>
      </c>
      <c r="B1497" s="428" t="s">
        <v>458</v>
      </c>
      <c r="C1497" s="428" t="s">
        <v>403</v>
      </c>
      <c r="D1497" s="416"/>
      <c r="E1497" s="452">
        <v>8900</v>
      </c>
      <c r="F1497" s="455">
        <f t="shared" si="177"/>
        <v>0</v>
      </c>
      <c r="G1497" s="427">
        <f t="shared" si="178"/>
        <v>0</v>
      </c>
    </row>
    <row r="1498" spans="1:7" ht="12.75" customHeight="1">
      <c r="A1498" s="434">
        <v>8</v>
      </c>
      <c r="B1498" s="428" t="s">
        <v>457</v>
      </c>
      <c r="C1498" s="428" t="s">
        <v>403</v>
      </c>
      <c r="D1498" s="416"/>
      <c r="E1498" s="452">
        <v>9900</v>
      </c>
      <c r="F1498" s="455">
        <f t="shared" si="177"/>
        <v>0</v>
      </c>
      <c r="G1498" s="427">
        <f t="shared" si="178"/>
        <v>0</v>
      </c>
    </row>
    <row r="1499" spans="1:7" ht="12.75" customHeight="1">
      <c r="A1499" s="434">
        <v>8</v>
      </c>
      <c r="B1499" s="428" t="s">
        <v>456</v>
      </c>
      <c r="C1499" s="428" t="s">
        <v>403</v>
      </c>
      <c r="D1499" s="416"/>
      <c r="E1499" s="452">
        <v>9900</v>
      </c>
      <c r="F1499" s="455">
        <f t="shared" si="177"/>
        <v>0</v>
      </c>
      <c r="G1499" s="427">
        <f t="shared" si="178"/>
        <v>0</v>
      </c>
    </row>
    <row r="1500" spans="1:7" ht="12.75" customHeight="1">
      <c r="A1500" s="434">
        <v>8</v>
      </c>
      <c r="B1500" s="428" t="s">
        <v>455</v>
      </c>
      <c r="C1500" s="428" t="s">
        <v>403</v>
      </c>
      <c r="D1500" s="416"/>
      <c r="E1500" s="452">
        <v>4500</v>
      </c>
      <c r="F1500" s="455">
        <f t="shared" si="177"/>
        <v>0</v>
      </c>
      <c r="G1500" s="427">
        <f t="shared" si="178"/>
        <v>0</v>
      </c>
    </row>
    <row r="1501" spans="1:7" ht="12.75" customHeight="1">
      <c r="A1501" s="434">
        <v>8</v>
      </c>
      <c r="B1501" s="428" t="s">
        <v>454</v>
      </c>
      <c r="C1501" s="428" t="s">
        <v>403</v>
      </c>
      <c r="D1501" s="416"/>
      <c r="E1501" s="452">
        <v>8900</v>
      </c>
      <c r="F1501" s="455">
        <f t="shared" si="177"/>
        <v>0</v>
      </c>
      <c r="G1501" s="427">
        <f t="shared" si="178"/>
        <v>0</v>
      </c>
    </row>
    <row r="1502" spans="1:7" ht="12.75" customHeight="1">
      <c r="A1502" s="434">
        <v>8</v>
      </c>
      <c r="B1502" s="428" t="s">
        <v>453</v>
      </c>
      <c r="C1502" s="428" t="s">
        <v>403</v>
      </c>
      <c r="D1502" s="416"/>
      <c r="E1502" s="452">
        <v>7900</v>
      </c>
      <c r="F1502" s="455">
        <f t="shared" si="177"/>
        <v>0</v>
      </c>
      <c r="G1502" s="427">
        <f t="shared" si="178"/>
        <v>0</v>
      </c>
    </row>
    <row r="1503" spans="1:7" ht="12.75" customHeight="1">
      <c r="A1503" s="434">
        <v>8</v>
      </c>
      <c r="B1503" s="428" t="s">
        <v>556</v>
      </c>
      <c r="C1503" s="428" t="s">
        <v>475</v>
      </c>
      <c r="D1503" s="416"/>
      <c r="E1503" s="452">
        <v>5800</v>
      </c>
      <c r="F1503" s="455">
        <f t="shared" si="177"/>
        <v>0</v>
      </c>
      <c r="G1503" s="427">
        <f t="shared" si="178"/>
        <v>0</v>
      </c>
    </row>
    <row r="1504" spans="1:7" ht="12.75" customHeight="1">
      <c r="A1504" s="434">
        <v>8</v>
      </c>
      <c r="B1504" s="428" t="s">
        <v>557</v>
      </c>
      <c r="C1504" s="428" t="s">
        <v>475</v>
      </c>
      <c r="D1504" s="416"/>
      <c r="E1504" s="452">
        <v>11490</v>
      </c>
      <c r="F1504" s="455">
        <f t="shared" si="177"/>
        <v>0</v>
      </c>
      <c r="G1504" s="427">
        <f t="shared" si="178"/>
        <v>0</v>
      </c>
    </row>
    <row r="1505" spans="1:7" ht="12.75" customHeight="1">
      <c r="A1505" s="434">
        <v>8</v>
      </c>
      <c r="B1505" s="428" t="s">
        <v>558</v>
      </c>
      <c r="C1505" s="428" t="s">
        <v>475</v>
      </c>
      <c r="D1505" s="416"/>
      <c r="E1505" s="452">
        <v>14490</v>
      </c>
      <c r="F1505" s="455">
        <f t="shared" si="177"/>
        <v>0</v>
      </c>
      <c r="G1505" s="427">
        <f t="shared" si="178"/>
        <v>0</v>
      </c>
    </row>
    <row r="1506" spans="1:7" ht="12.75" customHeight="1">
      <c r="A1506" s="434">
        <v>8</v>
      </c>
      <c r="B1506" s="428" t="s">
        <v>559</v>
      </c>
      <c r="C1506" s="428" t="s">
        <v>475</v>
      </c>
      <c r="D1506" s="416"/>
      <c r="E1506" s="452">
        <v>10990</v>
      </c>
      <c r="F1506" s="455">
        <f t="shared" si="177"/>
        <v>0</v>
      </c>
      <c r="G1506" s="427">
        <f t="shared" si="178"/>
        <v>0</v>
      </c>
    </row>
    <row r="1507" spans="1:7" ht="12.75" customHeight="1">
      <c r="A1507" s="434">
        <v>8</v>
      </c>
      <c r="B1507" s="428" t="s">
        <v>560</v>
      </c>
      <c r="C1507" s="428" t="s">
        <v>475</v>
      </c>
      <c r="D1507" s="416"/>
      <c r="E1507" s="452">
        <v>13490</v>
      </c>
      <c r="F1507" s="455">
        <f t="shared" si="177"/>
        <v>0</v>
      </c>
      <c r="G1507" s="427">
        <f t="shared" si="178"/>
        <v>0</v>
      </c>
    </row>
    <row r="1508" spans="1:7" ht="12.75" customHeight="1">
      <c r="A1508" s="434">
        <v>8</v>
      </c>
      <c r="B1508" s="428" t="s">
        <v>561</v>
      </c>
      <c r="C1508" s="428" t="s">
        <v>475</v>
      </c>
      <c r="D1508" s="416"/>
      <c r="E1508" s="452">
        <v>23490</v>
      </c>
      <c r="F1508" s="455">
        <f t="shared" si="177"/>
        <v>0</v>
      </c>
      <c r="G1508" s="427">
        <f t="shared" si="178"/>
        <v>0</v>
      </c>
    </row>
    <row r="1509" spans="1:7" ht="12.75" customHeight="1">
      <c r="A1509" s="434">
        <v>8</v>
      </c>
      <c r="B1509" s="428" t="s">
        <v>562</v>
      </c>
      <c r="C1509" s="428" t="s">
        <v>475</v>
      </c>
      <c r="D1509" s="416"/>
      <c r="E1509" s="452">
        <v>32490</v>
      </c>
      <c r="F1509" s="455">
        <f t="shared" si="177"/>
        <v>0</v>
      </c>
      <c r="G1509" s="427">
        <f t="shared" si="178"/>
        <v>0</v>
      </c>
    </row>
    <row r="1510" spans="1:7" ht="12.75" customHeight="1">
      <c r="A1510" s="434">
        <v>8</v>
      </c>
      <c r="B1510" s="428" t="s">
        <v>563</v>
      </c>
      <c r="C1510" s="428" t="s">
        <v>475</v>
      </c>
      <c r="D1510" s="416"/>
      <c r="E1510" s="452">
        <v>9490</v>
      </c>
      <c r="F1510" s="455">
        <f t="shared" si="177"/>
        <v>0</v>
      </c>
      <c r="G1510" s="427">
        <f t="shared" si="178"/>
        <v>0</v>
      </c>
    </row>
    <row r="1511" spans="1:7" ht="12.75" customHeight="1">
      <c r="A1511" s="434"/>
      <c r="B1511" s="428"/>
      <c r="C1511" s="428"/>
      <c r="D1511" s="438"/>
      <c r="E1511" s="427"/>
      <c r="F1511" s="456"/>
      <c r="G1511" s="439"/>
    </row>
    <row r="1512" spans="1:7" ht="12.75" customHeight="1">
      <c r="A1512" s="489"/>
      <c r="B1512" s="489" t="s">
        <v>441</v>
      </c>
      <c r="C1512" s="489"/>
      <c r="D1512" s="489"/>
      <c r="E1512" s="490"/>
      <c r="F1512" s="491"/>
      <c r="G1512" s="490">
        <f>SUM(G1514:G1519)</f>
        <v>691220.472440945</v>
      </c>
    </row>
    <row r="1513" spans="1:7" ht="12.75" customHeight="1">
      <c r="A1513" s="439"/>
      <c r="B1513" s="440"/>
      <c r="C1513" s="440"/>
      <c r="D1513" s="440"/>
      <c r="E1513" s="492"/>
      <c r="F1513" s="496"/>
      <c r="G1513" s="497"/>
    </row>
    <row r="1514" spans="1:7" ht="12.75" customHeight="1">
      <c r="A1514" s="434">
        <v>8</v>
      </c>
      <c r="B1514" s="428" t="s">
        <v>429</v>
      </c>
      <c r="C1514" s="428" t="s">
        <v>403</v>
      </c>
      <c r="D1514" s="416">
        <v>2500</v>
      </c>
      <c r="E1514" s="417">
        <v>250</v>
      </c>
      <c r="F1514" s="455">
        <f aca="true" t="shared" si="179" ref="F1514:F1519">D1514*E1514</f>
        <v>625000</v>
      </c>
      <c r="G1514" s="427">
        <f aca="true" t="shared" si="180" ref="G1514:G1519">F1514/1.27</f>
        <v>492125.9842519685</v>
      </c>
    </row>
    <row r="1515" spans="1:7" ht="12.75" customHeight="1">
      <c r="A1515" s="434">
        <v>8</v>
      </c>
      <c r="B1515" s="428" t="s">
        <v>429</v>
      </c>
      <c r="C1515" s="428" t="s">
        <v>404</v>
      </c>
      <c r="D1515" s="416">
        <v>381</v>
      </c>
      <c r="E1515" s="417">
        <v>250</v>
      </c>
      <c r="F1515" s="455">
        <f t="shared" si="179"/>
        <v>95250</v>
      </c>
      <c r="G1515" s="427">
        <f t="shared" si="180"/>
        <v>75000</v>
      </c>
    </row>
    <row r="1516" spans="1:7" ht="12.75" customHeight="1">
      <c r="A1516" s="434">
        <v>8</v>
      </c>
      <c r="B1516" s="428" t="s">
        <v>430</v>
      </c>
      <c r="C1516" s="428" t="s">
        <v>403</v>
      </c>
      <c r="D1516" s="416">
        <v>19</v>
      </c>
      <c r="E1516" s="417">
        <v>400</v>
      </c>
      <c r="F1516" s="455">
        <f t="shared" si="179"/>
        <v>7600</v>
      </c>
      <c r="G1516" s="427">
        <f t="shared" si="180"/>
        <v>5984.251968503937</v>
      </c>
    </row>
    <row r="1517" spans="1:7" ht="12.75" customHeight="1">
      <c r="A1517" s="434">
        <v>8</v>
      </c>
      <c r="B1517" s="428" t="s">
        <v>522</v>
      </c>
      <c r="C1517" s="428" t="s">
        <v>403</v>
      </c>
      <c r="D1517" s="416">
        <v>100</v>
      </c>
      <c r="E1517" s="417">
        <v>300</v>
      </c>
      <c r="F1517" s="455">
        <f t="shared" si="179"/>
        <v>30000</v>
      </c>
      <c r="G1517" s="427">
        <f t="shared" si="180"/>
        <v>23622.047244094487</v>
      </c>
    </row>
    <row r="1518" spans="1:7" ht="12.75" customHeight="1">
      <c r="A1518" s="434">
        <v>8</v>
      </c>
      <c r="B1518" s="428" t="s">
        <v>523</v>
      </c>
      <c r="C1518" s="428" t="s">
        <v>403</v>
      </c>
      <c r="D1518" s="416">
        <v>200</v>
      </c>
      <c r="E1518" s="417">
        <v>600</v>
      </c>
      <c r="F1518" s="455">
        <f t="shared" si="179"/>
        <v>120000</v>
      </c>
      <c r="G1518" s="427">
        <f t="shared" si="180"/>
        <v>94488.18897637795</v>
      </c>
    </row>
    <row r="1519" spans="1:7" ht="12.75" customHeight="1">
      <c r="A1519" s="434">
        <v>8</v>
      </c>
      <c r="B1519" s="428" t="s">
        <v>524</v>
      </c>
      <c r="C1519" s="428" t="s">
        <v>403</v>
      </c>
      <c r="D1519" s="416">
        <v>0</v>
      </c>
      <c r="E1519" s="417">
        <v>2400</v>
      </c>
      <c r="F1519" s="455">
        <f t="shared" si="179"/>
        <v>0</v>
      </c>
      <c r="G1519" s="427">
        <f t="shared" si="180"/>
        <v>0</v>
      </c>
    </row>
    <row r="1520" spans="1:7" ht="12.75" customHeight="1">
      <c r="A1520" s="434"/>
      <c r="B1520" s="439"/>
      <c r="C1520" s="439"/>
      <c r="D1520" s="416"/>
      <c r="E1520" s="417"/>
      <c r="F1520" s="455"/>
      <c r="G1520" s="427"/>
    </row>
    <row r="1521" spans="1:7" ht="12.75" customHeight="1">
      <c r="A1521" s="489"/>
      <c r="B1521" s="489" t="s">
        <v>481</v>
      </c>
      <c r="C1521" s="489"/>
      <c r="D1521" s="489"/>
      <c r="E1521" s="490"/>
      <c r="F1521" s="490">
        <f>SUM(F1523:F1545)</f>
        <v>846000</v>
      </c>
      <c r="G1521" s="490">
        <f>SUM(G1523:G1545)</f>
        <v>790299.2125984252</v>
      </c>
    </row>
    <row r="1522" spans="1:7" ht="12.75" customHeight="1">
      <c r="A1522" s="439"/>
      <c r="B1522" s="443"/>
      <c r="C1522" s="443"/>
      <c r="D1522" s="440"/>
      <c r="E1522" s="492"/>
      <c r="F1522" s="496"/>
      <c r="G1522" s="497"/>
    </row>
    <row r="1523" spans="1:7" ht="12.75" customHeight="1">
      <c r="A1523" s="434">
        <v>8</v>
      </c>
      <c r="B1523" s="428" t="s">
        <v>431</v>
      </c>
      <c r="C1523" s="419"/>
      <c r="D1523" s="416">
        <v>15</v>
      </c>
      <c r="E1523" s="417">
        <v>600</v>
      </c>
      <c r="F1523" s="455">
        <f aca="true" t="shared" si="181" ref="F1523:F1545">(E1523+C1523)*D1523</f>
        <v>9000</v>
      </c>
      <c r="G1523" s="427">
        <f>(C1523+E1523)*D1523</f>
        <v>9000</v>
      </c>
    </row>
    <row r="1524" spans="1:7" ht="12.75" customHeight="1">
      <c r="A1524" s="434">
        <v>8</v>
      </c>
      <c r="B1524" s="428" t="s">
        <v>527</v>
      </c>
      <c r="C1524" s="417"/>
      <c r="D1524" s="416"/>
      <c r="E1524" s="417">
        <v>600</v>
      </c>
      <c r="F1524" s="455">
        <f t="shared" si="181"/>
        <v>0</v>
      </c>
      <c r="G1524" s="427">
        <f aca="true" t="shared" si="182" ref="G1524:G1529">F1524/1.27</f>
        <v>0</v>
      </c>
    </row>
    <row r="1525" spans="1:7" ht="12.75" customHeight="1">
      <c r="A1525" s="434">
        <v>8</v>
      </c>
      <c r="B1525" s="428" t="s">
        <v>525</v>
      </c>
      <c r="C1525" s="417"/>
      <c r="D1525" s="416"/>
      <c r="E1525" s="417">
        <v>300</v>
      </c>
      <c r="F1525" s="455">
        <f t="shared" si="181"/>
        <v>0</v>
      </c>
      <c r="G1525" s="427">
        <f t="shared" si="182"/>
        <v>0</v>
      </c>
    </row>
    <row r="1526" spans="1:7" ht="12.75" customHeight="1">
      <c r="A1526" s="434">
        <v>8</v>
      </c>
      <c r="B1526" s="428" t="s">
        <v>526</v>
      </c>
      <c r="C1526" s="417"/>
      <c r="D1526" s="416">
        <v>280</v>
      </c>
      <c r="E1526" s="417">
        <v>900</v>
      </c>
      <c r="F1526" s="455">
        <f t="shared" si="181"/>
        <v>252000</v>
      </c>
      <c r="G1526" s="427">
        <f t="shared" si="182"/>
        <v>198425.1968503937</v>
      </c>
    </row>
    <row r="1527" spans="1:7" ht="12.75" customHeight="1">
      <c r="A1527" s="434">
        <v>8</v>
      </c>
      <c r="B1527" s="428" t="s">
        <v>528</v>
      </c>
      <c r="C1527" s="417"/>
      <c r="D1527" s="416"/>
      <c r="E1527" s="417">
        <v>400</v>
      </c>
      <c r="F1527" s="455">
        <f t="shared" si="181"/>
        <v>0</v>
      </c>
      <c r="G1527" s="427">
        <f t="shared" si="182"/>
        <v>0</v>
      </c>
    </row>
    <row r="1528" spans="1:7" ht="12.75" customHeight="1">
      <c r="A1528" s="434">
        <v>8</v>
      </c>
      <c r="B1528" s="428" t="s">
        <v>529</v>
      </c>
      <c r="C1528" s="417"/>
      <c r="D1528" s="416"/>
      <c r="E1528" s="417">
        <v>200</v>
      </c>
      <c r="F1528" s="455">
        <f t="shared" si="181"/>
        <v>0</v>
      </c>
      <c r="G1528" s="427">
        <f t="shared" si="182"/>
        <v>0</v>
      </c>
    </row>
    <row r="1529" spans="1:7" ht="12.75" customHeight="1">
      <c r="A1529" s="434">
        <v>8</v>
      </c>
      <c r="B1529" s="428" t="s">
        <v>530</v>
      </c>
      <c r="C1529" s="417"/>
      <c r="D1529" s="416">
        <v>20</v>
      </c>
      <c r="E1529" s="417">
        <v>500</v>
      </c>
      <c r="F1529" s="455">
        <f t="shared" si="181"/>
        <v>10000</v>
      </c>
      <c r="G1529" s="427">
        <f t="shared" si="182"/>
        <v>7874.015748031496</v>
      </c>
    </row>
    <row r="1530" spans="1:7" ht="12.75" customHeight="1">
      <c r="A1530" s="434">
        <v>8</v>
      </c>
      <c r="B1530" s="428" t="s">
        <v>531</v>
      </c>
      <c r="C1530" s="417"/>
      <c r="D1530" s="416"/>
      <c r="E1530" s="417">
        <v>400</v>
      </c>
      <c r="F1530" s="455">
        <f t="shared" si="181"/>
        <v>0</v>
      </c>
      <c r="G1530" s="417">
        <f aca="true" t="shared" si="183" ref="G1530:G1545">(C1530+E1530)*D1530</f>
        <v>0</v>
      </c>
    </row>
    <row r="1531" spans="1:7" ht="12.75" customHeight="1">
      <c r="A1531" s="434">
        <v>8</v>
      </c>
      <c r="B1531" s="428" t="s">
        <v>532</v>
      </c>
      <c r="C1531" s="417"/>
      <c r="D1531" s="416"/>
      <c r="E1531" s="417">
        <v>300</v>
      </c>
      <c r="F1531" s="455">
        <f t="shared" si="181"/>
        <v>0</v>
      </c>
      <c r="G1531" s="417">
        <f t="shared" si="183"/>
        <v>0</v>
      </c>
    </row>
    <row r="1532" spans="1:7" ht="12.75" customHeight="1">
      <c r="A1532" s="434">
        <v>8</v>
      </c>
      <c r="B1532" s="428" t="s">
        <v>533</v>
      </c>
      <c r="C1532" s="417"/>
      <c r="D1532" s="416">
        <v>170</v>
      </c>
      <c r="E1532" s="417">
        <v>500</v>
      </c>
      <c r="F1532" s="455">
        <f t="shared" si="181"/>
        <v>85000</v>
      </c>
      <c r="G1532" s="417">
        <f t="shared" si="183"/>
        <v>85000</v>
      </c>
    </row>
    <row r="1533" spans="1:7" ht="12.75" customHeight="1">
      <c r="A1533" s="434">
        <v>8</v>
      </c>
      <c r="B1533" s="428" t="s">
        <v>534</v>
      </c>
      <c r="C1533" s="417"/>
      <c r="D1533" s="416">
        <v>50</v>
      </c>
      <c r="E1533" s="417">
        <v>400</v>
      </c>
      <c r="F1533" s="455">
        <f t="shared" si="181"/>
        <v>20000</v>
      </c>
      <c r="G1533" s="417">
        <f t="shared" si="183"/>
        <v>20000</v>
      </c>
    </row>
    <row r="1534" spans="1:7" ht="12.75" customHeight="1">
      <c r="A1534" s="434">
        <v>8</v>
      </c>
      <c r="B1534" s="428" t="s">
        <v>535</v>
      </c>
      <c r="C1534" s="417"/>
      <c r="D1534" s="416"/>
      <c r="E1534" s="417">
        <v>250</v>
      </c>
      <c r="F1534" s="455">
        <f t="shared" si="181"/>
        <v>0</v>
      </c>
      <c r="G1534" s="417">
        <f t="shared" si="183"/>
        <v>0</v>
      </c>
    </row>
    <row r="1535" spans="1:7" ht="12.75" customHeight="1">
      <c r="A1535" s="434">
        <v>8</v>
      </c>
      <c r="B1535" s="428" t="s">
        <v>536</v>
      </c>
      <c r="C1535" s="417"/>
      <c r="D1535" s="416">
        <v>50</v>
      </c>
      <c r="E1535" s="417">
        <v>500</v>
      </c>
      <c r="F1535" s="455">
        <f t="shared" si="181"/>
        <v>25000</v>
      </c>
      <c r="G1535" s="417">
        <f t="shared" si="183"/>
        <v>25000</v>
      </c>
    </row>
    <row r="1536" spans="1:7" ht="12.75" customHeight="1">
      <c r="A1536" s="434">
        <v>8</v>
      </c>
      <c r="B1536" s="428" t="s">
        <v>537</v>
      </c>
      <c r="C1536" s="417"/>
      <c r="D1536" s="416"/>
      <c r="E1536" s="417">
        <v>300</v>
      </c>
      <c r="F1536" s="455">
        <f t="shared" si="181"/>
        <v>0</v>
      </c>
      <c r="G1536" s="417">
        <f t="shared" si="183"/>
        <v>0</v>
      </c>
    </row>
    <row r="1537" spans="1:7" ht="12.75" customHeight="1">
      <c r="A1537" s="434">
        <v>8</v>
      </c>
      <c r="B1537" s="428" t="s">
        <v>538</v>
      </c>
      <c r="C1537" s="417"/>
      <c r="D1537" s="416"/>
      <c r="E1537" s="417">
        <v>400</v>
      </c>
      <c r="F1537" s="455">
        <f t="shared" si="181"/>
        <v>0</v>
      </c>
      <c r="G1537" s="417">
        <f t="shared" si="183"/>
        <v>0</v>
      </c>
    </row>
    <row r="1538" spans="1:7" ht="12.75" customHeight="1">
      <c r="A1538" s="434">
        <v>8</v>
      </c>
      <c r="B1538" s="428" t="s">
        <v>539</v>
      </c>
      <c r="C1538" s="417"/>
      <c r="D1538" s="416"/>
      <c r="E1538" s="417">
        <v>500</v>
      </c>
      <c r="F1538" s="455">
        <f t="shared" si="181"/>
        <v>0</v>
      </c>
      <c r="G1538" s="417">
        <f t="shared" si="183"/>
        <v>0</v>
      </c>
    </row>
    <row r="1539" spans="1:7" ht="12.75" customHeight="1">
      <c r="A1539" s="434">
        <v>8</v>
      </c>
      <c r="B1539" s="428" t="s">
        <v>540</v>
      </c>
      <c r="C1539" s="417"/>
      <c r="D1539" s="416">
        <v>350</v>
      </c>
      <c r="E1539" s="417">
        <v>800</v>
      </c>
      <c r="F1539" s="455">
        <f t="shared" si="181"/>
        <v>280000</v>
      </c>
      <c r="G1539" s="417">
        <f t="shared" si="183"/>
        <v>280000</v>
      </c>
    </row>
    <row r="1540" spans="1:7" ht="12.75" customHeight="1">
      <c r="A1540" s="434">
        <v>8</v>
      </c>
      <c r="B1540" s="428" t="s">
        <v>541</v>
      </c>
      <c r="C1540" s="417"/>
      <c r="D1540" s="416">
        <v>100</v>
      </c>
      <c r="E1540" s="417">
        <v>400</v>
      </c>
      <c r="F1540" s="455">
        <f t="shared" si="181"/>
        <v>40000</v>
      </c>
      <c r="G1540" s="417">
        <f t="shared" si="183"/>
        <v>40000</v>
      </c>
    </row>
    <row r="1541" spans="1:7" ht="12.75" customHeight="1">
      <c r="A1541" s="434">
        <v>8</v>
      </c>
      <c r="B1541" s="428" t="s">
        <v>542</v>
      </c>
      <c r="C1541" s="417"/>
      <c r="D1541" s="416"/>
      <c r="E1541" s="417">
        <v>300</v>
      </c>
      <c r="F1541" s="455">
        <f t="shared" si="181"/>
        <v>0</v>
      </c>
      <c r="G1541" s="417">
        <f t="shared" si="183"/>
        <v>0</v>
      </c>
    </row>
    <row r="1542" spans="1:7" ht="12.75" customHeight="1">
      <c r="A1542" s="434">
        <v>8</v>
      </c>
      <c r="B1542" s="428" t="s">
        <v>543</v>
      </c>
      <c r="C1542" s="417"/>
      <c r="D1542" s="416"/>
      <c r="E1542" s="417">
        <v>400</v>
      </c>
      <c r="F1542" s="455">
        <f t="shared" si="181"/>
        <v>0</v>
      </c>
      <c r="G1542" s="417">
        <f t="shared" si="183"/>
        <v>0</v>
      </c>
    </row>
    <row r="1543" spans="1:7" ht="12.75" customHeight="1">
      <c r="A1543" s="434">
        <v>8</v>
      </c>
      <c r="B1543" s="428" t="s">
        <v>544</v>
      </c>
      <c r="C1543" s="417"/>
      <c r="D1543" s="416"/>
      <c r="E1543" s="417">
        <v>200</v>
      </c>
      <c r="F1543" s="455">
        <f t="shared" si="181"/>
        <v>0</v>
      </c>
      <c r="G1543" s="417">
        <f t="shared" si="183"/>
        <v>0</v>
      </c>
    </row>
    <row r="1544" spans="1:7" ht="12.75" customHeight="1">
      <c r="A1544" s="434">
        <v>8</v>
      </c>
      <c r="B1544" s="428" t="s">
        <v>545</v>
      </c>
      <c r="C1544" s="417"/>
      <c r="D1544" s="416">
        <v>250</v>
      </c>
      <c r="E1544" s="417">
        <v>500</v>
      </c>
      <c r="F1544" s="455">
        <f t="shared" si="181"/>
        <v>125000</v>
      </c>
      <c r="G1544" s="417">
        <f t="shared" si="183"/>
        <v>125000</v>
      </c>
    </row>
    <row r="1545" spans="1:7" ht="12.75" customHeight="1">
      <c r="A1545" s="434">
        <v>8</v>
      </c>
      <c r="B1545" s="428" t="s">
        <v>546</v>
      </c>
      <c r="C1545" s="417"/>
      <c r="D1545" s="416">
        <v>3800</v>
      </c>
      <c r="E1545" s="417">
        <v>0</v>
      </c>
      <c r="F1545" s="455">
        <f t="shared" si="181"/>
        <v>0</v>
      </c>
      <c r="G1545" s="417">
        <f t="shared" si="183"/>
        <v>0</v>
      </c>
    </row>
    <row r="1546" spans="1:7" ht="12.75" customHeight="1">
      <c r="A1546" s="434"/>
      <c r="B1546" s="428"/>
      <c r="C1546" s="417"/>
      <c r="D1546" s="438"/>
      <c r="E1546" s="427"/>
      <c r="F1546" s="456"/>
      <c r="G1546" s="439"/>
    </row>
    <row r="1547" spans="1:7" ht="12.75" customHeight="1">
      <c r="A1547" s="489"/>
      <c r="B1547" s="489" t="s">
        <v>482</v>
      </c>
      <c r="C1547" s="489"/>
      <c r="D1547" s="489"/>
      <c r="E1547" s="490"/>
      <c r="F1547" s="491"/>
      <c r="G1547" s="490">
        <f>SUM(G1549:G1558)</f>
        <v>3448025.196850394</v>
      </c>
    </row>
    <row r="1548" spans="1:7" ht="12.75" customHeight="1">
      <c r="A1548" s="439"/>
      <c r="B1548" s="440"/>
      <c r="C1548" s="440"/>
      <c r="D1548" s="440"/>
      <c r="E1548" s="492"/>
      <c r="F1548" s="496"/>
      <c r="G1548" s="497"/>
    </row>
    <row r="1549" spans="1:7" ht="12.75" customHeight="1">
      <c r="A1549" s="434">
        <v>8</v>
      </c>
      <c r="B1549" s="428" t="s">
        <v>431</v>
      </c>
      <c r="C1549" s="419">
        <v>0</v>
      </c>
      <c r="D1549" s="416">
        <v>20</v>
      </c>
      <c r="E1549" s="417"/>
      <c r="F1549" s="455">
        <f>(E1549+C1549)*D1549</f>
        <v>0</v>
      </c>
      <c r="G1549" s="437">
        <f>(C1549+E1549)*D1549</f>
        <v>0</v>
      </c>
    </row>
    <row r="1550" spans="1:7" ht="12.75" customHeight="1">
      <c r="A1550" s="434">
        <v>8</v>
      </c>
      <c r="B1550" s="428" t="s">
        <v>527</v>
      </c>
      <c r="C1550" s="417">
        <v>269</v>
      </c>
      <c r="D1550" s="416">
        <v>300</v>
      </c>
      <c r="E1550" s="417"/>
      <c r="F1550" s="455">
        <f>(E1550+C1550)*D1550</f>
        <v>80700</v>
      </c>
      <c r="G1550" s="437">
        <f>F1550/1.27</f>
        <v>63543.30708661417</v>
      </c>
    </row>
    <row r="1551" spans="1:7" ht="12.75" customHeight="1">
      <c r="A1551" s="434">
        <v>8</v>
      </c>
      <c r="B1551" s="428" t="s">
        <v>547</v>
      </c>
      <c r="C1551" s="417">
        <v>564</v>
      </c>
      <c r="D1551" s="416">
        <v>20</v>
      </c>
      <c r="E1551" s="417"/>
      <c r="F1551" s="455">
        <f>(E1551+C1551)*D1551</f>
        <v>11280</v>
      </c>
      <c r="G1551" s="437">
        <f>F1551/1.27</f>
        <v>8881.889763779527</v>
      </c>
    </row>
    <row r="1552" spans="1:7" ht="12.75" customHeight="1">
      <c r="A1552" s="434">
        <v>8</v>
      </c>
      <c r="B1552" s="428" t="s">
        <v>548</v>
      </c>
      <c r="C1552" s="417">
        <v>834</v>
      </c>
      <c r="D1552" s="416">
        <v>150</v>
      </c>
      <c r="E1552" s="417"/>
      <c r="F1552" s="455">
        <f>(E1552+C1552)*D1552</f>
        <v>125100</v>
      </c>
      <c r="G1552" s="418">
        <f>(C1552+E1552)*D1552</f>
        <v>125100</v>
      </c>
    </row>
    <row r="1553" spans="1:7" ht="12.75" customHeight="1">
      <c r="A1553" s="434">
        <v>8</v>
      </c>
      <c r="B1553" s="428" t="s">
        <v>553</v>
      </c>
      <c r="C1553" s="417">
        <v>475</v>
      </c>
      <c r="D1553" s="416">
        <v>50</v>
      </c>
      <c r="E1553" s="417"/>
      <c r="F1553" s="455">
        <f aca="true" t="shared" si="184" ref="F1553:F1558">(E1553+C1553)*D1553</f>
        <v>23750</v>
      </c>
      <c r="G1553" s="418">
        <f aca="true" t="shared" si="185" ref="G1553:G1558">(C1553+E1553)*D1553</f>
        <v>23750</v>
      </c>
    </row>
    <row r="1554" spans="1:7" ht="12.75" customHeight="1">
      <c r="A1554" s="434">
        <v>8</v>
      </c>
      <c r="B1554" s="428" t="s">
        <v>549</v>
      </c>
      <c r="C1554" s="417">
        <v>773</v>
      </c>
      <c r="D1554" s="416">
        <v>50</v>
      </c>
      <c r="E1554" s="417"/>
      <c r="F1554" s="455">
        <f t="shared" si="184"/>
        <v>38650</v>
      </c>
      <c r="G1554" s="418">
        <f t="shared" si="185"/>
        <v>38650</v>
      </c>
    </row>
    <row r="1555" spans="1:10" s="432" customFormat="1" ht="12.75" customHeight="1">
      <c r="A1555" s="436">
        <v>8</v>
      </c>
      <c r="B1555" s="428" t="s">
        <v>550</v>
      </c>
      <c r="C1555" s="417">
        <v>508</v>
      </c>
      <c r="D1555" s="416">
        <v>350</v>
      </c>
      <c r="E1555" s="417"/>
      <c r="F1555" s="455">
        <f t="shared" si="184"/>
        <v>177800</v>
      </c>
      <c r="G1555" s="418">
        <f t="shared" si="185"/>
        <v>177800</v>
      </c>
      <c r="I1555" s="433"/>
      <c r="J1555" s="433"/>
    </row>
    <row r="1556" spans="1:7" ht="12.75" customHeight="1">
      <c r="A1556" s="434">
        <v>8</v>
      </c>
      <c r="B1556" s="428" t="s">
        <v>551</v>
      </c>
      <c r="C1556" s="417">
        <v>686</v>
      </c>
      <c r="D1556" s="416">
        <v>100</v>
      </c>
      <c r="E1556" s="417"/>
      <c r="F1556" s="455">
        <f t="shared" si="184"/>
        <v>68600</v>
      </c>
      <c r="G1556" s="418">
        <f t="shared" si="185"/>
        <v>68600</v>
      </c>
    </row>
    <row r="1557" spans="1:7" ht="12.75" customHeight="1">
      <c r="A1557" s="434">
        <v>8</v>
      </c>
      <c r="B1557" s="428" t="s">
        <v>552</v>
      </c>
      <c r="C1557" s="417">
        <v>458</v>
      </c>
      <c r="D1557" s="416">
        <v>250</v>
      </c>
      <c r="E1557" s="417"/>
      <c r="F1557" s="455">
        <f t="shared" si="184"/>
        <v>114500</v>
      </c>
      <c r="G1557" s="418">
        <f t="shared" si="185"/>
        <v>114500</v>
      </c>
    </row>
    <row r="1558" spans="1:7" ht="12.75" customHeight="1">
      <c r="A1558" s="434">
        <v>8</v>
      </c>
      <c r="B1558" s="428" t="s">
        <v>546</v>
      </c>
      <c r="C1558" s="417">
        <v>744</v>
      </c>
      <c r="D1558" s="416">
        <v>3800</v>
      </c>
      <c r="E1558" s="417"/>
      <c r="F1558" s="455">
        <f t="shared" si="184"/>
        <v>2827200</v>
      </c>
      <c r="G1558" s="418">
        <f t="shared" si="185"/>
        <v>2827200</v>
      </c>
    </row>
    <row r="1559" spans="1:7" ht="12.75" customHeight="1">
      <c r="A1559" s="434"/>
      <c r="B1559" s="439"/>
      <c r="C1559" s="439"/>
      <c r="D1559" s="438"/>
      <c r="E1559" s="427"/>
      <c r="F1559" s="456"/>
      <c r="G1559" s="437"/>
    </row>
    <row r="1560" spans="1:7" ht="12.75" customHeight="1">
      <c r="A1560" s="461"/>
      <c r="B1560" s="462" t="s">
        <v>490</v>
      </c>
      <c r="C1560" s="462"/>
      <c r="D1560" s="462"/>
      <c r="E1560" s="484"/>
      <c r="F1560" s="485"/>
      <c r="G1560" s="484">
        <f>G1512+G1461+G1450+G1441+G1420+G1391+G1521</f>
        <v>10847881.88976378</v>
      </c>
    </row>
    <row r="1561" spans="1:7" ht="12.75" customHeight="1">
      <c r="A1561" s="434"/>
      <c r="B1561" s="439"/>
      <c r="C1561" s="439"/>
      <c r="D1561" s="438"/>
      <c r="E1561" s="427"/>
      <c r="F1561" s="456"/>
      <c r="G1561" s="439"/>
    </row>
    <row r="1562" spans="1:7" ht="12.75" customHeight="1">
      <c r="A1562" s="489"/>
      <c r="B1562" s="489" t="s">
        <v>438</v>
      </c>
      <c r="C1562" s="489"/>
      <c r="D1562" s="489"/>
      <c r="E1562" s="490"/>
      <c r="F1562" s="491"/>
      <c r="G1562" s="490">
        <f>SUM(G1564:G1589)</f>
        <v>2273622.0472440943</v>
      </c>
    </row>
    <row r="1563" spans="1:9" ht="12.75" customHeight="1">
      <c r="A1563" s="439"/>
      <c r="B1563" s="440"/>
      <c r="C1563" s="440"/>
      <c r="D1563" s="440"/>
      <c r="E1563" s="492"/>
      <c r="F1563" s="496"/>
      <c r="G1563" s="497"/>
      <c r="I1563" s="442"/>
    </row>
    <row r="1564" spans="1:9" ht="12.75" customHeight="1">
      <c r="A1564" s="434">
        <v>9</v>
      </c>
      <c r="B1564" s="428" t="s">
        <v>402</v>
      </c>
      <c r="C1564" s="428" t="s">
        <v>403</v>
      </c>
      <c r="D1564" s="416">
        <v>400</v>
      </c>
      <c r="E1564" s="417">
        <v>2150</v>
      </c>
      <c r="F1564" s="455">
        <f>D1564*E1564</f>
        <v>860000</v>
      </c>
      <c r="G1564" s="427">
        <f>F1564/1.27</f>
        <v>677165.3543307086</v>
      </c>
      <c r="I1564" s="473"/>
    </row>
    <row r="1565" spans="1:9" ht="12.75" customHeight="1">
      <c r="A1565" s="434">
        <v>9</v>
      </c>
      <c r="B1565" s="428" t="s">
        <v>402</v>
      </c>
      <c r="C1565" s="428" t="s">
        <v>404</v>
      </c>
      <c r="D1565" s="416">
        <v>20</v>
      </c>
      <c r="E1565" s="417">
        <v>1750</v>
      </c>
      <c r="F1565" s="455">
        <f aca="true" t="shared" si="186" ref="F1565:F1585">D1565*E1565</f>
        <v>35000</v>
      </c>
      <c r="G1565" s="427">
        <f aca="true" t="shared" si="187" ref="G1565:G1585">F1565/1.27</f>
        <v>27559.055118110235</v>
      </c>
      <c r="I1565" s="473"/>
    </row>
    <row r="1566" spans="1:9" ht="12.75" customHeight="1">
      <c r="A1566" s="434">
        <v>9</v>
      </c>
      <c r="B1566" s="428" t="s">
        <v>405</v>
      </c>
      <c r="C1566" s="428" t="s">
        <v>403</v>
      </c>
      <c r="D1566" s="416">
        <v>50</v>
      </c>
      <c r="E1566" s="417">
        <v>1100</v>
      </c>
      <c r="F1566" s="455">
        <f t="shared" si="186"/>
        <v>55000</v>
      </c>
      <c r="G1566" s="427">
        <f t="shared" si="187"/>
        <v>43307.086614173226</v>
      </c>
      <c r="I1566" s="473"/>
    </row>
    <row r="1567" spans="1:9" ht="12.75" customHeight="1">
      <c r="A1567" s="434">
        <v>9</v>
      </c>
      <c r="B1567" s="428" t="s">
        <v>405</v>
      </c>
      <c r="C1567" s="428" t="s">
        <v>404</v>
      </c>
      <c r="D1567" s="416">
        <v>5</v>
      </c>
      <c r="E1567" s="417">
        <v>750</v>
      </c>
      <c r="F1567" s="455">
        <f t="shared" si="186"/>
        <v>3750</v>
      </c>
      <c r="G1567" s="427">
        <f t="shared" si="187"/>
        <v>2952.755905511811</v>
      </c>
      <c r="I1567" s="473"/>
    </row>
    <row r="1568" spans="1:9" ht="12.75" customHeight="1">
      <c r="A1568" s="434">
        <v>9</v>
      </c>
      <c r="B1568" s="428" t="s">
        <v>406</v>
      </c>
      <c r="C1568" s="428" t="s">
        <v>403</v>
      </c>
      <c r="D1568" s="416">
        <v>80</v>
      </c>
      <c r="E1568" s="417">
        <v>1350</v>
      </c>
      <c r="F1568" s="455">
        <f t="shared" si="186"/>
        <v>108000</v>
      </c>
      <c r="G1568" s="427">
        <f t="shared" si="187"/>
        <v>85039.37007874016</v>
      </c>
      <c r="I1568" s="473"/>
    </row>
    <row r="1569" spans="1:9" ht="12.75" customHeight="1">
      <c r="A1569" s="434">
        <v>9</v>
      </c>
      <c r="B1569" s="428" t="s">
        <v>406</v>
      </c>
      <c r="C1569" s="428" t="s">
        <v>404</v>
      </c>
      <c r="D1569" s="416">
        <v>5</v>
      </c>
      <c r="E1569" s="417">
        <v>1050</v>
      </c>
      <c r="F1569" s="455">
        <f t="shared" si="186"/>
        <v>5250</v>
      </c>
      <c r="G1569" s="427">
        <f t="shared" si="187"/>
        <v>4133.858267716535</v>
      </c>
      <c r="I1569" s="473"/>
    </row>
    <row r="1570" spans="1:9" ht="12.75" customHeight="1">
      <c r="A1570" s="434">
        <v>9</v>
      </c>
      <c r="B1570" s="435" t="s">
        <v>407</v>
      </c>
      <c r="C1570" s="435" t="s">
        <v>403</v>
      </c>
      <c r="D1570" s="425">
        <v>100</v>
      </c>
      <c r="E1570" s="450">
        <v>1750</v>
      </c>
      <c r="F1570" s="455">
        <f t="shared" si="186"/>
        <v>175000</v>
      </c>
      <c r="G1570" s="427">
        <f t="shared" si="187"/>
        <v>137795.27559055117</v>
      </c>
      <c r="I1570" s="474"/>
    </row>
    <row r="1571" spans="1:9" ht="12.75" customHeight="1">
      <c r="A1571" s="434">
        <v>9</v>
      </c>
      <c r="B1571" s="435" t="s">
        <v>408</v>
      </c>
      <c r="C1571" s="435" t="s">
        <v>403</v>
      </c>
      <c r="D1571" s="425">
        <v>50</v>
      </c>
      <c r="E1571" s="450">
        <v>850</v>
      </c>
      <c r="F1571" s="455">
        <f t="shared" si="186"/>
        <v>42500</v>
      </c>
      <c r="G1571" s="427">
        <f t="shared" si="187"/>
        <v>33464.566929133856</v>
      </c>
      <c r="I1571" s="474"/>
    </row>
    <row r="1572" spans="1:9" ht="12.75" customHeight="1">
      <c r="A1572" s="434">
        <v>9</v>
      </c>
      <c r="B1572" s="435" t="s">
        <v>409</v>
      </c>
      <c r="C1572" s="435" t="s">
        <v>403</v>
      </c>
      <c r="D1572" s="425">
        <v>10</v>
      </c>
      <c r="E1572" s="450">
        <v>1150</v>
      </c>
      <c r="F1572" s="455">
        <f t="shared" si="186"/>
        <v>11500</v>
      </c>
      <c r="G1572" s="427">
        <f t="shared" si="187"/>
        <v>9055.11811023622</v>
      </c>
      <c r="I1572" s="474"/>
    </row>
    <row r="1573" spans="1:9" ht="12.75" customHeight="1">
      <c r="A1573" s="434">
        <v>9</v>
      </c>
      <c r="B1573" s="428" t="s">
        <v>410</v>
      </c>
      <c r="C1573" s="428" t="s">
        <v>403</v>
      </c>
      <c r="D1573" s="416">
        <v>300</v>
      </c>
      <c r="E1573" s="417">
        <v>1540</v>
      </c>
      <c r="F1573" s="455">
        <f t="shared" si="186"/>
        <v>462000</v>
      </c>
      <c r="G1573" s="427">
        <f t="shared" si="187"/>
        <v>363779.52755905513</v>
      </c>
      <c r="I1573" s="473"/>
    </row>
    <row r="1574" spans="1:9" ht="12.75" customHeight="1">
      <c r="A1574" s="434">
        <v>9</v>
      </c>
      <c r="B1574" s="428" t="s">
        <v>410</v>
      </c>
      <c r="C1574" s="428" t="s">
        <v>404</v>
      </c>
      <c r="D1574" s="416">
        <v>200</v>
      </c>
      <c r="E1574" s="417">
        <v>1240</v>
      </c>
      <c r="F1574" s="455">
        <f t="shared" si="186"/>
        <v>248000</v>
      </c>
      <c r="G1574" s="427">
        <f t="shared" si="187"/>
        <v>195275.59055118109</v>
      </c>
      <c r="I1574" s="473"/>
    </row>
    <row r="1575" spans="1:9" ht="12.75" customHeight="1">
      <c r="A1575" s="434">
        <v>9</v>
      </c>
      <c r="B1575" s="428" t="s">
        <v>411</v>
      </c>
      <c r="C1575" s="428" t="s">
        <v>403</v>
      </c>
      <c r="D1575" s="416">
        <v>300</v>
      </c>
      <c r="E1575" s="417">
        <v>940</v>
      </c>
      <c r="F1575" s="455">
        <f t="shared" si="186"/>
        <v>282000</v>
      </c>
      <c r="G1575" s="427">
        <f t="shared" si="187"/>
        <v>222047.24409448818</v>
      </c>
      <c r="I1575" s="473"/>
    </row>
    <row r="1576" spans="1:9" ht="12.75" customHeight="1">
      <c r="A1576" s="434">
        <v>9</v>
      </c>
      <c r="B1576" s="428" t="s">
        <v>411</v>
      </c>
      <c r="C1576" s="428" t="s">
        <v>404</v>
      </c>
      <c r="D1576" s="416">
        <v>100</v>
      </c>
      <c r="E1576" s="417">
        <v>740</v>
      </c>
      <c r="F1576" s="455">
        <f t="shared" si="186"/>
        <v>74000</v>
      </c>
      <c r="G1576" s="427">
        <f t="shared" si="187"/>
        <v>58267.71653543307</v>
      </c>
      <c r="I1576" s="473"/>
    </row>
    <row r="1577" spans="1:9" ht="12.75" customHeight="1">
      <c r="A1577" s="434">
        <v>9</v>
      </c>
      <c r="B1577" s="428" t="s">
        <v>412</v>
      </c>
      <c r="C1577" s="428" t="s">
        <v>403</v>
      </c>
      <c r="D1577" s="416">
        <v>200</v>
      </c>
      <c r="E1577" s="417">
        <v>740</v>
      </c>
      <c r="F1577" s="455">
        <f t="shared" si="186"/>
        <v>148000</v>
      </c>
      <c r="G1577" s="427">
        <f t="shared" si="187"/>
        <v>116535.43307086614</v>
      </c>
      <c r="I1577" s="473"/>
    </row>
    <row r="1578" spans="1:9" ht="12.75" customHeight="1">
      <c r="A1578" s="434">
        <v>9</v>
      </c>
      <c r="B1578" s="428" t="s">
        <v>412</v>
      </c>
      <c r="C1578" s="428" t="s">
        <v>404</v>
      </c>
      <c r="D1578" s="416">
        <v>50</v>
      </c>
      <c r="E1578" s="417">
        <v>740</v>
      </c>
      <c r="F1578" s="455">
        <f t="shared" si="186"/>
        <v>37000</v>
      </c>
      <c r="G1578" s="427">
        <f t="shared" si="187"/>
        <v>29133.858267716536</v>
      </c>
      <c r="I1578" s="473"/>
    </row>
    <row r="1579" spans="1:9" ht="12.75" customHeight="1">
      <c r="A1579" s="434">
        <v>9</v>
      </c>
      <c r="B1579" s="428" t="s">
        <v>413</v>
      </c>
      <c r="C1579" s="428" t="s">
        <v>403</v>
      </c>
      <c r="D1579" s="416">
        <v>150</v>
      </c>
      <c r="E1579" s="417">
        <v>440</v>
      </c>
      <c r="F1579" s="455">
        <f t="shared" si="186"/>
        <v>66000</v>
      </c>
      <c r="G1579" s="427">
        <f t="shared" si="187"/>
        <v>51968.503937007874</v>
      </c>
      <c r="I1579" s="473"/>
    </row>
    <row r="1580" spans="1:9" ht="12.75" customHeight="1">
      <c r="A1580" s="434">
        <v>9</v>
      </c>
      <c r="B1580" s="428" t="s">
        <v>413</v>
      </c>
      <c r="C1580" s="428" t="s">
        <v>404</v>
      </c>
      <c r="D1580" s="416">
        <v>20</v>
      </c>
      <c r="E1580" s="417">
        <v>750</v>
      </c>
      <c r="F1580" s="455">
        <f t="shared" si="186"/>
        <v>15000</v>
      </c>
      <c r="G1580" s="427">
        <f t="shared" si="187"/>
        <v>11811.023622047243</v>
      </c>
      <c r="I1580" s="473"/>
    </row>
    <row r="1581" spans="1:9" ht="12.75" customHeight="1">
      <c r="A1581" s="434">
        <v>9</v>
      </c>
      <c r="B1581" s="428" t="s">
        <v>412</v>
      </c>
      <c r="C1581" s="428" t="s">
        <v>403</v>
      </c>
      <c r="D1581" s="416">
        <v>0</v>
      </c>
      <c r="E1581" s="417">
        <v>740</v>
      </c>
      <c r="F1581" s="455">
        <f>D1581*E1581</f>
        <v>0</v>
      </c>
      <c r="G1581" s="427">
        <f>F1581/1.27</f>
        <v>0</v>
      </c>
      <c r="I1581" s="473"/>
    </row>
    <row r="1582" spans="1:9" ht="12.75" customHeight="1">
      <c r="A1582" s="434">
        <v>9</v>
      </c>
      <c r="B1582" s="428" t="s">
        <v>412</v>
      </c>
      <c r="C1582" s="428" t="s">
        <v>404</v>
      </c>
      <c r="D1582" s="416">
        <v>0</v>
      </c>
      <c r="E1582" s="417">
        <v>740</v>
      </c>
      <c r="F1582" s="455">
        <f>D1582*E1582</f>
        <v>0</v>
      </c>
      <c r="G1582" s="427">
        <f>F1582/1.27</f>
        <v>0</v>
      </c>
      <c r="I1582" s="473"/>
    </row>
    <row r="1583" spans="1:9" ht="12.75" customHeight="1">
      <c r="A1583" s="434">
        <v>9</v>
      </c>
      <c r="B1583" s="428" t="s">
        <v>413</v>
      </c>
      <c r="C1583" s="428" t="s">
        <v>403</v>
      </c>
      <c r="D1583" s="416">
        <v>0</v>
      </c>
      <c r="E1583" s="417">
        <v>440</v>
      </c>
      <c r="F1583" s="455">
        <f>D1583*E1583</f>
        <v>0</v>
      </c>
      <c r="G1583" s="427">
        <f>F1583/1.27</f>
        <v>0</v>
      </c>
      <c r="I1583" s="473"/>
    </row>
    <row r="1584" spans="1:9" ht="12.75" customHeight="1">
      <c r="A1584" s="434">
        <v>9</v>
      </c>
      <c r="B1584" s="428" t="s">
        <v>413</v>
      </c>
      <c r="C1584" s="428" t="s">
        <v>404</v>
      </c>
      <c r="D1584" s="416">
        <v>0</v>
      </c>
      <c r="E1584" s="417">
        <v>440</v>
      </c>
      <c r="F1584" s="455">
        <f>D1584*E1584</f>
        <v>0</v>
      </c>
      <c r="G1584" s="427">
        <f>F1584/1.27</f>
        <v>0</v>
      </c>
      <c r="I1584" s="473"/>
    </row>
    <row r="1585" spans="1:9" ht="12.75" customHeight="1">
      <c r="A1585" s="434">
        <v>9</v>
      </c>
      <c r="B1585" s="428" t="s">
        <v>414</v>
      </c>
      <c r="C1585" s="428" t="s">
        <v>403</v>
      </c>
      <c r="D1585" s="416">
        <v>20</v>
      </c>
      <c r="E1585" s="417">
        <v>750</v>
      </c>
      <c r="F1585" s="455">
        <f t="shared" si="186"/>
        <v>15000</v>
      </c>
      <c r="G1585" s="427">
        <f t="shared" si="187"/>
        <v>11811.023622047243</v>
      </c>
      <c r="I1585" s="442"/>
    </row>
    <row r="1586" spans="1:9" ht="12.75" customHeight="1">
      <c r="A1586" s="434">
        <v>9</v>
      </c>
      <c r="B1586" s="428" t="s">
        <v>414</v>
      </c>
      <c r="C1586" s="428" t="s">
        <v>403</v>
      </c>
      <c r="D1586" s="416">
        <v>20</v>
      </c>
      <c r="E1586" s="417">
        <v>850</v>
      </c>
      <c r="F1586" s="455">
        <f>D1586*E1586</f>
        <v>17000</v>
      </c>
      <c r="G1586" s="427">
        <f>F1586/1.27</f>
        <v>13385.826771653543</v>
      </c>
      <c r="I1586" s="442"/>
    </row>
    <row r="1587" spans="1:9" ht="12.75" customHeight="1">
      <c r="A1587" s="434">
        <v>9</v>
      </c>
      <c r="B1587" s="428" t="s">
        <v>415</v>
      </c>
      <c r="C1587" s="428" t="s">
        <v>403</v>
      </c>
      <c r="D1587" s="416">
        <v>450</v>
      </c>
      <c r="E1587" s="417">
        <v>300</v>
      </c>
      <c r="F1587" s="455">
        <f>D1587*E1587</f>
        <v>135000</v>
      </c>
      <c r="G1587" s="427">
        <f>F1587/1.27</f>
        <v>106299.21259842519</v>
      </c>
      <c r="I1587" s="442"/>
    </row>
    <row r="1588" spans="1:9" ht="12.75" customHeight="1">
      <c r="A1588" s="434">
        <v>9</v>
      </c>
      <c r="B1588" s="428" t="s">
        <v>416</v>
      </c>
      <c r="C1588" s="428" t="s">
        <v>403</v>
      </c>
      <c r="D1588" s="416">
        <v>150</v>
      </c>
      <c r="E1588" s="417">
        <v>350</v>
      </c>
      <c r="F1588" s="455">
        <f>D1588*E1588</f>
        <v>52500</v>
      </c>
      <c r="G1588" s="427">
        <f>F1588/1.27</f>
        <v>41338.58267716535</v>
      </c>
      <c r="I1588" s="442"/>
    </row>
    <row r="1589" spans="1:9" ht="12.75" customHeight="1">
      <c r="A1589" s="434">
        <v>9</v>
      </c>
      <c r="B1589" s="428" t="s">
        <v>417</v>
      </c>
      <c r="C1589" s="428" t="s">
        <v>403</v>
      </c>
      <c r="D1589" s="416">
        <v>100</v>
      </c>
      <c r="E1589" s="417">
        <v>400</v>
      </c>
      <c r="F1589" s="455">
        <f>D1589*E1589</f>
        <v>40000</v>
      </c>
      <c r="G1589" s="452">
        <f>F1589/1.27</f>
        <v>31496.062992125982</v>
      </c>
      <c r="I1589" s="473"/>
    </row>
    <row r="1590" spans="1:9" ht="12.75" customHeight="1">
      <c r="A1590" s="434"/>
      <c r="B1590" s="428"/>
      <c r="C1590" s="428"/>
      <c r="D1590" s="416"/>
      <c r="E1590" s="417"/>
      <c r="F1590" s="455"/>
      <c r="G1590" s="452"/>
      <c r="I1590" s="473"/>
    </row>
    <row r="1591" spans="1:9" ht="12.75" customHeight="1">
      <c r="A1591" s="489"/>
      <c r="B1591" s="495" t="s">
        <v>442</v>
      </c>
      <c r="C1591" s="489"/>
      <c r="D1591" s="489"/>
      <c r="E1591" s="490"/>
      <c r="F1591" s="491"/>
      <c r="G1591" s="490">
        <f>SUM(G1593:G1610)</f>
        <v>212669.29133858267</v>
      </c>
      <c r="I1591" s="473"/>
    </row>
    <row r="1592" spans="1:10" s="432" customFormat="1" ht="12.75" customHeight="1">
      <c r="A1592" s="436"/>
      <c r="B1592" s="436"/>
      <c r="C1592" s="443"/>
      <c r="D1592" s="443"/>
      <c r="E1592" s="452"/>
      <c r="F1592" s="458"/>
      <c r="G1592" s="452"/>
      <c r="I1592" s="473"/>
      <c r="J1592" s="433"/>
    </row>
    <row r="1593" spans="1:9" ht="12.75" customHeight="1">
      <c r="A1593" s="434">
        <v>9</v>
      </c>
      <c r="B1593" s="428" t="s">
        <v>418</v>
      </c>
      <c r="C1593" s="428" t="s">
        <v>403</v>
      </c>
      <c r="D1593" s="416">
        <v>2</v>
      </c>
      <c r="E1593" s="427">
        <v>19350</v>
      </c>
      <c r="F1593" s="455">
        <f aca="true" t="shared" si="188" ref="F1593:F1598">D1593*E1593</f>
        <v>38700</v>
      </c>
      <c r="G1593" s="427">
        <f>F1593/1.27</f>
        <v>30472.440944881888</v>
      </c>
      <c r="I1593" s="473"/>
    </row>
    <row r="1594" spans="1:9" ht="12.75" customHeight="1">
      <c r="A1594" s="434">
        <v>9</v>
      </c>
      <c r="B1594" s="428" t="s">
        <v>419</v>
      </c>
      <c r="C1594" s="428" t="s">
        <v>404</v>
      </c>
      <c r="D1594" s="416">
        <v>2</v>
      </c>
      <c r="E1594" s="417">
        <v>13410</v>
      </c>
      <c r="F1594" s="455">
        <f t="shared" si="188"/>
        <v>26820</v>
      </c>
      <c r="G1594" s="427">
        <f>F1594/1.27</f>
        <v>21118.110236220473</v>
      </c>
      <c r="I1594" s="442"/>
    </row>
    <row r="1595" spans="1:7" ht="12.75" customHeight="1">
      <c r="A1595" s="434">
        <v>9</v>
      </c>
      <c r="B1595" s="428" t="s">
        <v>420</v>
      </c>
      <c r="C1595" s="428" t="s">
        <v>403</v>
      </c>
      <c r="D1595" s="416">
        <v>2</v>
      </c>
      <c r="E1595" s="427">
        <v>9900</v>
      </c>
      <c r="F1595" s="455">
        <f t="shared" si="188"/>
        <v>19800</v>
      </c>
      <c r="G1595" s="427">
        <f aca="true" t="shared" si="189" ref="G1595:G1604">F1595/1.27</f>
        <v>15590.551181102363</v>
      </c>
    </row>
    <row r="1596" spans="1:7" ht="12.75" customHeight="1">
      <c r="A1596" s="434">
        <v>9</v>
      </c>
      <c r="B1596" s="428" t="s">
        <v>420</v>
      </c>
      <c r="C1596" s="428" t="s">
        <v>404</v>
      </c>
      <c r="D1596" s="416">
        <v>2</v>
      </c>
      <c r="E1596" s="427">
        <v>6750</v>
      </c>
      <c r="F1596" s="455">
        <f t="shared" si="188"/>
        <v>13500</v>
      </c>
      <c r="G1596" s="427">
        <f t="shared" si="189"/>
        <v>10629.92125984252</v>
      </c>
    </row>
    <row r="1597" spans="1:7" ht="12.75" customHeight="1">
      <c r="A1597" s="434">
        <v>9</v>
      </c>
      <c r="B1597" s="428" t="s">
        <v>421</v>
      </c>
      <c r="C1597" s="428" t="s">
        <v>403</v>
      </c>
      <c r="D1597" s="416">
        <v>2</v>
      </c>
      <c r="E1597" s="427">
        <v>12150</v>
      </c>
      <c r="F1597" s="455">
        <f t="shared" si="188"/>
        <v>24300</v>
      </c>
      <c r="G1597" s="427">
        <f t="shared" si="189"/>
        <v>19133.858267716536</v>
      </c>
    </row>
    <row r="1598" spans="1:7" ht="12.75" customHeight="1">
      <c r="A1598" s="434">
        <v>9</v>
      </c>
      <c r="B1598" s="428" t="s">
        <v>422</v>
      </c>
      <c r="C1598" s="428" t="s">
        <v>404</v>
      </c>
      <c r="D1598" s="416">
        <v>3</v>
      </c>
      <c r="E1598" s="417">
        <v>8910</v>
      </c>
      <c r="F1598" s="455">
        <f t="shared" si="188"/>
        <v>26730</v>
      </c>
      <c r="G1598" s="427">
        <f>F1598/1.27</f>
        <v>21047.24409448819</v>
      </c>
    </row>
    <row r="1599" spans="1:7" ht="12.75" customHeight="1">
      <c r="A1599" s="434">
        <v>9</v>
      </c>
      <c r="B1599" s="435" t="s">
        <v>423</v>
      </c>
      <c r="C1599" s="435" t="s">
        <v>403</v>
      </c>
      <c r="D1599" s="416">
        <v>0</v>
      </c>
      <c r="E1599" s="427">
        <v>15750</v>
      </c>
      <c r="F1599" s="455">
        <f aca="true" t="shared" si="190" ref="F1599:F1604">D1599*E1599</f>
        <v>0</v>
      </c>
      <c r="G1599" s="427">
        <f t="shared" si="189"/>
        <v>0</v>
      </c>
    </row>
    <row r="1600" spans="1:7" ht="12.75" customHeight="1">
      <c r="A1600" s="434">
        <v>9</v>
      </c>
      <c r="B1600" s="435" t="s">
        <v>424</v>
      </c>
      <c r="C1600" s="435" t="s">
        <v>403</v>
      </c>
      <c r="D1600" s="416">
        <v>0</v>
      </c>
      <c r="E1600" s="427">
        <v>7650</v>
      </c>
      <c r="F1600" s="455">
        <f t="shared" si="190"/>
        <v>0</v>
      </c>
      <c r="G1600" s="427">
        <f t="shared" si="189"/>
        <v>0</v>
      </c>
    </row>
    <row r="1601" spans="1:7" ht="12.75" customHeight="1">
      <c r="A1601" s="434">
        <v>9</v>
      </c>
      <c r="B1601" s="435" t="s">
        <v>409</v>
      </c>
      <c r="C1601" s="435" t="s">
        <v>403</v>
      </c>
      <c r="D1601" s="416">
        <v>0</v>
      </c>
      <c r="E1601" s="427">
        <v>10350</v>
      </c>
      <c r="F1601" s="455">
        <f t="shared" si="190"/>
        <v>0</v>
      </c>
      <c r="G1601" s="427">
        <f t="shared" si="189"/>
        <v>0</v>
      </c>
    </row>
    <row r="1602" spans="1:7" ht="12.75" customHeight="1">
      <c r="A1602" s="434">
        <v>9</v>
      </c>
      <c r="B1602" s="428" t="s">
        <v>425</v>
      </c>
      <c r="C1602" s="428" t="s">
        <v>403</v>
      </c>
      <c r="D1602" s="416">
        <v>3</v>
      </c>
      <c r="E1602" s="427">
        <v>13860</v>
      </c>
      <c r="F1602" s="455">
        <f t="shared" si="190"/>
        <v>41580</v>
      </c>
      <c r="G1602" s="427">
        <f t="shared" si="189"/>
        <v>32740.15748031496</v>
      </c>
    </row>
    <row r="1603" spans="1:7" ht="12.75" customHeight="1">
      <c r="A1603" s="434">
        <v>9</v>
      </c>
      <c r="B1603" s="428" t="s">
        <v>425</v>
      </c>
      <c r="C1603" s="428" t="s">
        <v>404</v>
      </c>
      <c r="D1603" s="416">
        <v>3</v>
      </c>
      <c r="E1603" s="427">
        <v>11160</v>
      </c>
      <c r="F1603" s="455">
        <f t="shared" si="190"/>
        <v>33480</v>
      </c>
      <c r="G1603" s="427">
        <f t="shared" si="189"/>
        <v>26362.20472440945</v>
      </c>
    </row>
    <row r="1604" spans="1:7" ht="12.75" customHeight="1">
      <c r="A1604" s="434">
        <v>9</v>
      </c>
      <c r="B1604" s="428" t="s">
        <v>426</v>
      </c>
      <c r="C1604" s="428" t="s">
        <v>403</v>
      </c>
      <c r="D1604" s="416">
        <v>3</v>
      </c>
      <c r="E1604" s="427">
        <v>8460</v>
      </c>
      <c r="F1604" s="455">
        <f t="shared" si="190"/>
        <v>25380</v>
      </c>
      <c r="G1604" s="427">
        <f t="shared" si="189"/>
        <v>19984.251968503937</v>
      </c>
    </row>
    <row r="1605" spans="1:7" ht="12.75" customHeight="1">
      <c r="A1605" s="434">
        <v>9</v>
      </c>
      <c r="B1605" s="428" t="s">
        <v>427</v>
      </c>
      <c r="C1605" s="428" t="s">
        <v>404</v>
      </c>
      <c r="D1605" s="416">
        <v>3</v>
      </c>
      <c r="E1605" s="427">
        <v>6600</v>
      </c>
      <c r="F1605" s="455">
        <f aca="true" t="shared" si="191" ref="F1605:F1610">D1605*E1605</f>
        <v>19800</v>
      </c>
      <c r="G1605" s="427">
        <f aca="true" t="shared" si="192" ref="G1605:G1610">F1605/1.27</f>
        <v>15590.551181102363</v>
      </c>
    </row>
    <row r="1606" spans="1:7" ht="12.75" customHeight="1">
      <c r="A1606" s="434">
        <v>9</v>
      </c>
      <c r="B1606" s="428" t="s">
        <v>497</v>
      </c>
      <c r="C1606" s="428" t="s">
        <v>404</v>
      </c>
      <c r="D1606" s="438">
        <v>0</v>
      </c>
      <c r="E1606" s="427">
        <v>81000</v>
      </c>
      <c r="F1606" s="456">
        <f t="shared" si="191"/>
        <v>0</v>
      </c>
      <c r="G1606" s="437">
        <f t="shared" si="192"/>
        <v>0</v>
      </c>
    </row>
    <row r="1607" spans="1:7" ht="12.75" customHeight="1">
      <c r="A1607" s="434">
        <v>9</v>
      </c>
      <c r="B1607" s="429" t="s">
        <v>432</v>
      </c>
      <c r="C1607" s="429" t="s">
        <v>403</v>
      </c>
      <c r="D1607" s="438">
        <v>0</v>
      </c>
      <c r="E1607" s="427">
        <v>6800</v>
      </c>
      <c r="F1607" s="456">
        <f t="shared" si="191"/>
        <v>0</v>
      </c>
      <c r="G1607" s="437">
        <f t="shared" si="192"/>
        <v>0</v>
      </c>
    </row>
    <row r="1608" spans="1:7" ht="12.75" customHeight="1">
      <c r="A1608" s="434">
        <v>9</v>
      </c>
      <c r="B1608" s="429" t="s">
        <v>433</v>
      </c>
      <c r="C1608" s="429" t="s">
        <v>404</v>
      </c>
      <c r="D1608" s="438">
        <v>0</v>
      </c>
      <c r="E1608" s="427">
        <v>6100</v>
      </c>
      <c r="F1608" s="456">
        <f t="shared" si="191"/>
        <v>0</v>
      </c>
      <c r="G1608" s="437">
        <f t="shared" si="192"/>
        <v>0</v>
      </c>
    </row>
    <row r="1609" spans="1:7" ht="12.75" customHeight="1">
      <c r="A1609" s="434">
        <v>9</v>
      </c>
      <c r="B1609" s="429" t="s">
        <v>434</v>
      </c>
      <c r="C1609" s="429" t="s">
        <v>403</v>
      </c>
      <c r="D1609" s="438">
        <v>0</v>
      </c>
      <c r="E1609" s="427">
        <v>5800</v>
      </c>
      <c r="F1609" s="456">
        <f t="shared" si="191"/>
        <v>0</v>
      </c>
      <c r="G1609" s="437">
        <f t="shared" si="192"/>
        <v>0</v>
      </c>
    </row>
    <row r="1610" spans="1:7" ht="12.75" customHeight="1">
      <c r="A1610" s="434">
        <v>9</v>
      </c>
      <c r="B1610" s="429" t="s">
        <v>434</v>
      </c>
      <c r="C1610" s="429" t="s">
        <v>404</v>
      </c>
      <c r="D1610" s="438">
        <v>0</v>
      </c>
      <c r="E1610" s="427">
        <v>5100</v>
      </c>
      <c r="F1610" s="456">
        <f t="shared" si="191"/>
        <v>0</v>
      </c>
      <c r="G1610" s="437">
        <f t="shared" si="192"/>
        <v>0</v>
      </c>
    </row>
    <row r="1611" spans="1:7" ht="12.75" customHeight="1">
      <c r="A1611" s="434"/>
      <c r="B1611" s="439"/>
      <c r="C1611" s="439"/>
      <c r="D1611" s="438"/>
      <c r="E1611" s="427"/>
      <c r="F1611" s="456"/>
      <c r="G1611" s="439"/>
    </row>
    <row r="1612" spans="1:7" ht="12.75" customHeight="1">
      <c r="A1612" s="489"/>
      <c r="B1612" s="489" t="s">
        <v>439</v>
      </c>
      <c r="C1612" s="489"/>
      <c r="D1612" s="489"/>
      <c r="E1612" s="490"/>
      <c r="F1612" s="491"/>
      <c r="G1612" s="490">
        <f>SUM(G1614:G1619)</f>
        <v>567244.0944881889</v>
      </c>
    </row>
    <row r="1613" spans="1:7" ht="12.75" customHeight="1">
      <c r="A1613" s="439"/>
      <c r="B1613" s="440"/>
      <c r="C1613" s="440"/>
      <c r="D1613" s="440"/>
      <c r="E1613" s="492"/>
      <c r="F1613" s="496"/>
      <c r="G1613" s="497"/>
    </row>
    <row r="1614" spans="1:7" ht="12.75" customHeight="1">
      <c r="A1614" s="434">
        <v>9</v>
      </c>
      <c r="B1614" s="428" t="s">
        <v>439</v>
      </c>
      <c r="C1614" s="428" t="s">
        <v>403</v>
      </c>
      <c r="D1614" s="416">
        <v>200</v>
      </c>
      <c r="E1614" s="417">
        <v>1550</v>
      </c>
      <c r="F1614" s="455">
        <f aca="true" t="shared" si="193" ref="F1614:F1619">D1614*E1614</f>
        <v>310000</v>
      </c>
      <c r="G1614" s="427">
        <f aca="true" t="shared" si="194" ref="G1614:G1619">F1614/1.27</f>
        <v>244094.48818897636</v>
      </c>
    </row>
    <row r="1615" spans="1:7" ht="12.75" customHeight="1">
      <c r="A1615" s="434">
        <v>9</v>
      </c>
      <c r="B1615" s="428" t="s">
        <v>439</v>
      </c>
      <c r="C1615" s="428" t="s">
        <v>404</v>
      </c>
      <c r="D1615" s="416">
        <v>20</v>
      </c>
      <c r="E1615" s="417">
        <v>1300</v>
      </c>
      <c r="F1615" s="455">
        <f t="shared" si="193"/>
        <v>26000</v>
      </c>
      <c r="G1615" s="427">
        <f t="shared" si="194"/>
        <v>20472.440944881888</v>
      </c>
    </row>
    <row r="1616" spans="1:7" ht="12.75" customHeight="1">
      <c r="A1616" s="434">
        <v>9</v>
      </c>
      <c r="B1616" s="428" t="s">
        <v>498</v>
      </c>
      <c r="C1616" s="428" t="s">
        <v>403</v>
      </c>
      <c r="D1616" s="416">
        <v>250</v>
      </c>
      <c r="E1616" s="417">
        <v>1100</v>
      </c>
      <c r="F1616" s="455">
        <f t="shared" si="193"/>
        <v>275000</v>
      </c>
      <c r="G1616" s="427">
        <f t="shared" si="194"/>
        <v>216535.43307086613</v>
      </c>
    </row>
    <row r="1617" spans="1:7" ht="12.75" customHeight="1">
      <c r="A1617" s="434">
        <v>9</v>
      </c>
      <c r="B1617" s="428" t="s">
        <v>498</v>
      </c>
      <c r="C1617" s="428" t="s">
        <v>404</v>
      </c>
      <c r="D1617" s="416">
        <v>60</v>
      </c>
      <c r="E1617" s="417">
        <v>900</v>
      </c>
      <c r="F1617" s="455">
        <f t="shared" si="193"/>
        <v>54000</v>
      </c>
      <c r="G1617" s="427">
        <f t="shared" si="194"/>
        <v>42519.68503937008</v>
      </c>
    </row>
    <row r="1618" spans="1:7" ht="12.75" customHeight="1">
      <c r="A1618" s="434">
        <v>9</v>
      </c>
      <c r="B1618" s="428" t="s">
        <v>499</v>
      </c>
      <c r="C1618" s="428" t="s">
        <v>403</v>
      </c>
      <c r="D1618" s="416">
        <v>20</v>
      </c>
      <c r="E1618" s="417">
        <v>1190</v>
      </c>
      <c r="F1618" s="455">
        <f t="shared" si="193"/>
        <v>23800</v>
      </c>
      <c r="G1618" s="427">
        <f t="shared" si="194"/>
        <v>18740.15748031496</v>
      </c>
    </row>
    <row r="1619" spans="1:7" ht="12.75" customHeight="1">
      <c r="A1619" s="434">
        <v>9</v>
      </c>
      <c r="B1619" s="428" t="s">
        <v>500</v>
      </c>
      <c r="C1619" s="428" t="s">
        <v>403</v>
      </c>
      <c r="D1619" s="416">
        <v>40</v>
      </c>
      <c r="E1619" s="417">
        <v>790</v>
      </c>
      <c r="F1619" s="455">
        <f t="shared" si="193"/>
        <v>31600</v>
      </c>
      <c r="G1619" s="427">
        <f t="shared" si="194"/>
        <v>24881.889763779527</v>
      </c>
    </row>
    <row r="1620" spans="1:7" ht="12.75" customHeight="1">
      <c r="A1620" s="434"/>
      <c r="B1620" s="428"/>
      <c r="C1620" s="428"/>
      <c r="D1620" s="416"/>
      <c r="E1620" s="417"/>
      <c r="F1620" s="455"/>
      <c r="G1620" s="427"/>
    </row>
    <row r="1621" spans="1:7" ht="12.75" customHeight="1">
      <c r="A1621" s="489"/>
      <c r="B1621" s="489" t="s">
        <v>440</v>
      </c>
      <c r="C1621" s="489"/>
      <c r="D1621" s="489"/>
      <c r="E1621" s="490"/>
      <c r="F1621" s="491"/>
      <c r="G1621" s="490">
        <f>SUM(G1623:G1630)</f>
        <v>43779.52755905512</v>
      </c>
    </row>
    <row r="1622" spans="1:10" s="432" customFormat="1" ht="12.75" customHeight="1">
      <c r="A1622" s="443"/>
      <c r="B1622" s="443"/>
      <c r="C1622" s="443"/>
      <c r="D1622" s="443"/>
      <c r="E1622" s="452"/>
      <c r="F1622" s="458"/>
      <c r="G1622" s="452"/>
      <c r="I1622" s="433"/>
      <c r="J1622" s="433"/>
    </row>
    <row r="1623" spans="1:7" ht="12.75" customHeight="1">
      <c r="A1623" s="434">
        <v>9</v>
      </c>
      <c r="B1623" s="428" t="s">
        <v>501</v>
      </c>
      <c r="C1623" s="428" t="s">
        <v>452</v>
      </c>
      <c r="D1623" s="416"/>
      <c r="E1623" s="452">
        <v>14000</v>
      </c>
      <c r="F1623" s="455">
        <f aca="true" t="shared" si="195" ref="F1623:F1630">D1623*E1623</f>
        <v>0</v>
      </c>
      <c r="G1623" s="427">
        <f aca="true" t="shared" si="196" ref="G1623:G1630">F1623/1.27</f>
        <v>0</v>
      </c>
    </row>
    <row r="1624" spans="1:7" ht="12.75" customHeight="1">
      <c r="A1624" s="434">
        <v>9</v>
      </c>
      <c r="B1624" s="428" t="s">
        <v>501</v>
      </c>
      <c r="C1624" s="428" t="s">
        <v>404</v>
      </c>
      <c r="D1624" s="416"/>
      <c r="E1624" s="452">
        <v>11700</v>
      </c>
      <c r="F1624" s="455">
        <f t="shared" si="195"/>
        <v>0</v>
      </c>
      <c r="G1624" s="427">
        <f t="shared" si="196"/>
        <v>0</v>
      </c>
    </row>
    <row r="1625" spans="1:7" ht="12.75" customHeight="1">
      <c r="A1625" s="434">
        <v>9</v>
      </c>
      <c r="B1625" s="428" t="s">
        <v>505</v>
      </c>
      <c r="C1625" s="428" t="s">
        <v>452</v>
      </c>
      <c r="D1625" s="416"/>
      <c r="E1625" s="417">
        <v>9900</v>
      </c>
      <c r="F1625" s="455">
        <f t="shared" si="195"/>
        <v>0</v>
      </c>
      <c r="G1625" s="427">
        <f t="shared" si="196"/>
        <v>0</v>
      </c>
    </row>
    <row r="1626" spans="1:7" ht="12.75" customHeight="1">
      <c r="A1626" s="434">
        <v>9</v>
      </c>
      <c r="B1626" s="428" t="s">
        <v>505</v>
      </c>
      <c r="C1626" s="428" t="s">
        <v>404</v>
      </c>
      <c r="D1626" s="416">
        <v>4</v>
      </c>
      <c r="E1626" s="417">
        <v>8100</v>
      </c>
      <c r="F1626" s="455">
        <f t="shared" si="195"/>
        <v>32400</v>
      </c>
      <c r="G1626" s="427">
        <f t="shared" si="196"/>
        <v>25511.811023622045</v>
      </c>
    </row>
    <row r="1627" spans="1:7" ht="12.75" customHeight="1">
      <c r="A1627" s="434">
        <v>9</v>
      </c>
      <c r="B1627" s="428" t="s">
        <v>502</v>
      </c>
      <c r="C1627" s="428" t="s">
        <v>452</v>
      </c>
      <c r="D1627" s="438">
        <v>2</v>
      </c>
      <c r="E1627" s="427">
        <v>7300</v>
      </c>
      <c r="F1627" s="455">
        <f t="shared" si="195"/>
        <v>14600</v>
      </c>
      <c r="G1627" s="427">
        <f t="shared" si="196"/>
        <v>11496.062992125984</v>
      </c>
    </row>
    <row r="1628" spans="1:7" ht="12.75" customHeight="1">
      <c r="A1628" s="434">
        <v>9</v>
      </c>
      <c r="B1628" s="428" t="s">
        <v>502</v>
      </c>
      <c r="C1628" s="428" t="s">
        <v>404</v>
      </c>
      <c r="D1628" s="438"/>
      <c r="E1628" s="427">
        <v>6200</v>
      </c>
      <c r="F1628" s="455">
        <f t="shared" si="195"/>
        <v>0</v>
      </c>
      <c r="G1628" s="427">
        <f t="shared" si="196"/>
        <v>0</v>
      </c>
    </row>
    <row r="1629" spans="1:7" ht="12.75" customHeight="1">
      <c r="A1629" s="434">
        <v>9</v>
      </c>
      <c r="B1629" s="428" t="s">
        <v>503</v>
      </c>
      <c r="C1629" s="428" t="s">
        <v>452</v>
      </c>
      <c r="D1629" s="416"/>
      <c r="E1629" s="417">
        <v>5200</v>
      </c>
      <c r="F1629" s="455">
        <f t="shared" si="195"/>
        <v>0</v>
      </c>
      <c r="G1629" s="427">
        <f t="shared" si="196"/>
        <v>0</v>
      </c>
    </row>
    <row r="1630" spans="1:7" ht="12.75" customHeight="1">
      <c r="A1630" s="434">
        <v>9</v>
      </c>
      <c r="B1630" s="428" t="s">
        <v>503</v>
      </c>
      <c r="C1630" s="428" t="s">
        <v>404</v>
      </c>
      <c r="D1630" s="416">
        <v>2</v>
      </c>
      <c r="E1630" s="417">
        <v>4300</v>
      </c>
      <c r="F1630" s="455">
        <f t="shared" si="195"/>
        <v>8600</v>
      </c>
      <c r="G1630" s="427">
        <f t="shared" si="196"/>
        <v>6771.653543307087</v>
      </c>
    </row>
    <row r="1631" spans="1:7" ht="12.75" customHeight="1">
      <c r="A1631" s="434"/>
      <c r="B1631" s="439"/>
      <c r="C1631" s="439"/>
      <c r="D1631" s="438"/>
      <c r="E1631" s="427"/>
      <c r="F1631" s="456"/>
      <c r="G1631" s="439"/>
    </row>
    <row r="1632" spans="1:7" ht="12.75" customHeight="1">
      <c r="A1632" s="489"/>
      <c r="B1632" s="489" t="s">
        <v>428</v>
      </c>
      <c r="C1632" s="489"/>
      <c r="D1632" s="489"/>
      <c r="E1632" s="490"/>
      <c r="F1632" s="491"/>
      <c r="G1632" s="490">
        <f>SUM(G1634:G1681)</f>
        <v>156968.50393700786</v>
      </c>
    </row>
    <row r="1633" spans="1:7" ht="12.75" customHeight="1">
      <c r="A1633" s="439"/>
      <c r="B1633" s="440"/>
      <c r="C1633" s="440"/>
      <c r="D1633" s="440"/>
      <c r="E1633" s="492"/>
      <c r="F1633" s="496"/>
      <c r="G1633" s="497"/>
    </row>
    <row r="1634" spans="1:7" ht="12.75" customHeight="1">
      <c r="A1634" s="434">
        <v>9</v>
      </c>
      <c r="B1634" s="428" t="s">
        <v>504</v>
      </c>
      <c r="C1634" s="428" t="s">
        <v>403</v>
      </c>
      <c r="D1634" s="416">
        <v>15</v>
      </c>
      <c r="E1634" s="452">
        <v>650</v>
      </c>
      <c r="F1634" s="455">
        <f>D1634*E1634</f>
        <v>9750</v>
      </c>
      <c r="G1634" s="427">
        <f>F1634/1.27</f>
        <v>7677.165354330708</v>
      </c>
    </row>
    <row r="1635" spans="1:7" ht="12.75" customHeight="1">
      <c r="A1635" s="434">
        <v>9</v>
      </c>
      <c r="B1635" s="428" t="s">
        <v>471</v>
      </c>
      <c r="C1635" s="428" t="s">
        <v>403</v>
      </c>
      <c r="D1635" s="416"/>
      <c r="E1635" s="452">
        <v>1000</v>
      </c>
      <c r="F1635" s="455">
        <f aca="true" t="shared" si="197" ref="F1635:F1681">D1635*E1635</f>
        <v>0</v>
      </c>
      <c r="G1635" s="427">
        <f aca="true" t="shared" si="198" ref="G1635:G1681">F1635/1.27</f>
        <v>0</v>
      </c>
    </row>
    <row r="1636" spans="1:7" ht="12.75" customHeight="1">
      <c r="A1636" s="434">
        <v>9</v>
      </c>
      <c r="B1636" s="428" t="s">
        <v>473</v>
      </c>
      <c r="C1636" s="428" t="s">
        <v>403</v>
      </c>
      <c r="D1636" s="416"/>
      <c r="E1636" s="452">
        <v>400</v>
      </c>
      <c r="F1636" s="455">
        <f t="shared" si="197"/>
        <v>0</v>
      </c>
      <c r="G1636" s="427">
        <f t="shared" si="198"/>
        <v>0</v>
      </c>
    </row>
    <row r="1637" spans="1:7" ht="12.75" customHeight="1">
      <c r="A1637" s="434">
        <v>9</v>
      </c>
      <c r="B1637" s="428" t="s">
        <v>474</v>
      </c>
      <c r="C1637" s="428" t="s">
        <v>403</v>
      </c>
      <c r="D1637" s="416"/>
      <c r="E1637" s="452">
        <v>700</v>
      </c>
      <c r="F1637" s="455">
        <f t="shared" si="197"/>
        <v>0</v>
      </c>
      <c r="G1637" s="427">
        <f t="shared" si="198"/>
        <v>0</v>
      </c>
    </row>
    <row r="1638" spans="1:7" ht="12.75" customHeight="1">
      <c r="A1638" s="434">
        <v>9</v>
      </c>
      <c r="B1638" s="428" t="s">
        <v>468</v>
      </c>
      <c r="C1638" s="428" t="s">
        <v>403</v>
      </c>
      <c r="D1638" s="416">
        <v>5</v>
      </c>
      <c r="E1638" s="452">
        <v>4800</v>
      </c>
      <c r="F1638" s="455">
        <f t="shared" si="197"/>
        <v>24000</v>
      </c>
      <c r="G1638" s="427">
        <f t="shared" si="198"/>
        <v>18897.63779527559</v>
      </c>
    </row>
    <row r="1639" spans="1:7" ht="12.75" customHeight="1">
      <c r="A1639" s="434">
        <v>9</v>
      </c>
      <c r="B1639" s="428" t="s">
        <v>469</v>
      </c>
      <c r="C1639" s="428" t="s">
        <v>403</v>
      </c>
      <c r="D1639" s="416">
        <v>5</v>
      </c>
      <c r="E1639" s="452">
        <v>6000</v>
      </c>
      <c r="F1639" s="455">
        <f t="shared" si="197"/>
        <v>30000</v>
      </c>
      <c r="G1639" s="427">
        <f t="shared" si="198"/>
        <v>23622.047244094487</v>
      </c>
    </row>
    <row r="1640" spans="1:7" ht="12.75" customHeight="1">
      <c r="A1640" s="434">
        <v>9</v>
      </c>
      <c r="B1640" s="428" t="s">
        <v>470</v>
      </c>
      <c r="C1640" s="428" t="s">
        <v>403</v>
      </c>
      <c r="D1640" s="416">
        <v>5</v>
      </c>
      <c r="E1640" s="452">
        <v>7200</v>
      </c>
      <c r="F1640" s="455">
        <f t="shared" si="197"/>
        <v>36000</v>
      </c>
      <c r="G1640" s="427">
        <f t="shared" si="198"/>
        <v>28346.456692913387</v>
      </c>
    </row>
    <row r="1641" spans="1:7" ht="12.75" customHeight="1">
      <c r="A1641" s="434">
        <v>9</v>
      </c>
      <c r="B1641" s="428" t="s">
        <v>506</v>
      </c>
      <c r="C1641" s="428" t="s">
        <v>403</v>
      </c>
      <c r="D1641" s="416"/>
      <c r="E1641" s="452">
        <v>4500</v>
      </c>
      <c r="F1641" s="455">
        <f t="shared" si="197"/>
        <v>0</v>
      </c>
      <c r="G1641" s="427">
        <f t="shared" si="198"/>
        <v>0</v>
      </c>
    </row>
    <row r="1642" spans="1:7" ht="12.75" customHeight="1">
      <c r="A1642" s="434">
        <v>9</v>
      </c>
      <c r="B1642" s="428" t="s">
        <v>507</v>
      </c>
      <c r="C1642" s="428" t="s">
        <v>403</v>
      </c>
      <c r="D1642" s="416"/>
      <c r="E1642" s="452">
        <v>9000</v>
      </c>
      <c r="F1642" s="455">
        <f t="shared" si="197"/>
        <v>0</v>
      </c>
      <c r="G1642" s="427">
        <f t="shared" si="198"/>
        <v>0</v>
      </c>
    </row>
    <row r="1643" spans="1:7" ht="12.75" customHeight="1">
      <c r="A1643" s="434">
        <v>9</v>
      </c>
      <c r="B1643" s="428" t="s">
        <v>472</v>
      </c>
      <c r="C1643" s="428" t="s">
        <v>403</v>
      </c>
      <c r="D1643" s="416">
        <v>10</v>
      </c>
      <c r="E1643" s="452">
        <v>4200</v>
      </c>
      <c r="F1643" s="455">
        <f t="shared" si="197"/>
        <v>42000</v>
      </c>
      <c r="G1643" s="427">
        <f t="shared" si="198"/>
        <v>33070.86614173228</v>
      </c>
    </row>
    <row r="1644" spans="1:7" ht="12.75" customHeight="1">
      <c r="A1644" s="434">
        <v>9</v>
      </c>
      <c r="B1644" s="428" t="s">
        <v>467</v>
      </c>
      <c r="C1644" s="428" t="s">
        <v>403</v>
      </c>
      <c r="D1644" s="416"/>
      <c r="E1644" s="452">
        <v>3700</v>
      </c>
      <c r="F1644" s="455">
        <f t="shared" si="197"/>
        <v>0</v>
      </c>
      <c r="G1644" s="427">
        <f t="shared" si="198"/>
        <v>0</v>
      </c>
    </row>
    <row r="1645" spans="1:7" ht="12.75" customHeight="1">
      <c r="A1645" s="434">
        <v>9</v>
      </c>
      <c r="B1645" s="428" t="s">
        <v>466</v>
      </c>
      <c r="C1645" s="428" t="s">
        <v>403</v>
      </c>
      <c r="D1645" s="416"/>
      <c r="E1645" s="452">
        <v>3000</v>
      </c>
      <c r="F1645" s="455">
        <f t="shared" si="197"/>
        <v>0</v>
      </c>
      <c r="G1645" s="427">
        <f t="shared" si="198"/>
        <v>0</v>
      </c>
    </row>
    <row r="1646" spans="1:7" ht="12.75" customHeight="1">
      <c r="A1646" s="434">
        <v>9</v>
      </c>
      <c r="B1646" s="428" t="s">
        <v>508</v>
      </c>
      <c r="C1646" s="428" t="s">
        <v>403</v>
      </c>
      <c r="D1646" s="416"/>
      <c r="E1646" s="452">
        <v>3300</v>
      </c>
      <c r="F1646" s="455">
        <f t="shared" si="197"/>
        <v>0</v>
      </c>
      <c r="G1646" s="427">
        <f t="shared" si="198"/>
        <v>0</v>
      </c>
    </row>
    <row r="1647" spans="1:7" ht="12.75" customHeight="1">
      <c r="A1647" s="434">
        <v>9</v>
      </c>
      <c r="B1647" s="428" t="s">
        <v>465</v>
      </c>
      <c r="C1647" s="428" t="s">
        <v>403</v>
      </c>
      <c r="D1647" s="416"/>
      <c r="E1647" s="452">
        <v>5500</v>
      </c>
      <c r="F1647" s="455">
        <f t="shared" si="197"/>
        <v>0</v>
      </c>
      <c r="G1647" s="427">
        <f t="shared" si="198"/>
        <v>0</v>
      </c>
    </row>
    <row r="1648" spans="1:7" ht="12.75" customHeight="1">
      <c r="A1648" s="434">
        <v>9</v>
      </c>
      <c r="B1648" s="428" t="s">
        <v>509</v>
      </c>
      <c r="C1648" s="428" t="s">
        <v>403</v>
      </c>
      <c r="D1648" s="416"/>
      <c r="E1648" s="452">
        <v>4400</v>
      </c>
      <c r="F1648" s="455">
        <f t="shared" si="197"/>
        <v>0</v>
      </c>
      <c r="G1648" s="427">
        <f t="shared" si="198"/>
        <v>0</v>
      </c>
    </row>
    <row r="1649" spans="1:7" ht="12.75" customHeight="1">
      <c r="A1649" s="434">
        <v>9</v>
      </c>
      <c r="B1649" s="428" t="s">
        <v>510</v>
      </c>
      <c r="C1649" s="428" t="s">
        <v>403</v>
      </c>
      <c r="D1649" s="416">
        <v>5</v>
      </c>
      <c r="E1649" s="452">
        <v>4000</v>
      </c>
      <c r="F1649" s="455">
        <f t="shared" si="197"/>
        <v>20000</v>
      </c>
      <c r="G1649" s="427">
        <f t="shared" si="198"/>
        <v>15748.031496062991</v>
      </c>
    </row>
    <row r="1650" spans="1:7" ht="12.75" customHeight="1">
      <c r="A1650" s="434">
        <v>9</v>
      </c>
      <c r="B1650" s="428" t="s">
        <v>511</v>
      </c>
      <c r="C1650" s="428" t="s">
        <v>403</v>
      </c>
      <c r="D1650" s="416"/>
      <c r="E1650" s="452">
        <v>4000</v>
      </c>
      <c r="F1650" s="455">
        <f t="shared" si="197"/>
        <v>0</v>
      </c>
      <c r="G1650" s="427">
        <f t="shared" si="198"/>
        <v>0</v>
      </c>
    </row>
    <row r="1651" spans="1:7" ht="12.75" customHeight="1">
      <c r="A1651" s="434">
        <v>9</v>
      </c>
      <c r="B1651" s="428" t="s">
        <v>512</v>
      </c>
      <c r="C1651" s="428" t="s">
        <v>403</v>
      </c>
      <c r="D1651" s="416">
        <v>5</v>
      </c>
      <c r="E1651" s="452">
        <v>4000</v>
      </c>
      <c r="F1651" s="455">
        <f t="shared" si="197"/>
        <v>20000</v>
      </c>
      <c r="G1651" s="427">
        <f t="shared" si="198"/>
        <v>15748.031496062991</v>
      </c>
    </row>
    <row r="1652" spans="1:7" ht="12.75" customHeight="1">
      <c r="A1652" s="434">
        <v>9</v>
      </c>
      <c r="B1652" s="428" t="s">
        <v>513</v>
      </c>
      <c r="C1652" s="428" t="s">
        <v>403</v>
      </c>
      <c r="D1652" s="416">
        <v>4</v>
      </c>
      <c r="E1652" s="452">
        <v>4400</v>
      </c>
      <c r="F1652" s="455">
        <f t="shared" si="197"/>
        <v>17600</v>
      </c>
      <c r="G1652" s="427">
        <f t="shared" si="198"/>
        <v>13858.267716535433</v>
      </c>
    </row>
    <row r="1653" spans="1:7" ht="12.75" customHeight="1">
      <c r="A1653" s="434">
        <v>9</v>
      </c>
      <c r="B1653" s="428" t="s">
        <v>515</v>
      </c>
      <c r="C1653" s="428" t="s">
        <v>403</v>
      </c>
      <c r="D1653" s="416"/>
      <c r="E1653" s="452">
        <v>4900</v>
      </c>
      <c r="F1653" s="455">
        <f t="shared" si="197"/>
        <v>0</v>
      </c>
      <c r="G1653" s="427">
        <f t="shared" si="198"/>
        <v>0</v>
      </c>
    </row>
    <row r="1654" spans="1:7" ht="12.75" customHeight="1">
      <c r="A1654" s="434">
        <v>9</v>
      </c>
      <c r="B1654" s="428" t="s">
        <v>514</v>
      </c>
      <c r="C1654" s="428" t="s">
        <v>403</v>
      </c>
      <c r="D1654" s="416"/>
      <c r="E1654" s="452">
        <v>4400</v>
      </c>
      <c r="F1654" s="455">
        <f t="shared" si="197"/>
        <v>0</v>
      </c>
      <c r="G1654" s="427">
        <f t="shared" si="198"/>
        <v>0</v>
      </c>
    </row>
    <row r="1655" spans="1:7" ht="12.75" customHeight="1">
      <c r="A1655" s="434">
        <v>9</v>
      </c>
      <c r="B1655" s="428" t="s">
        <v>464</v>
      </c>
      <c r="C1655" s="428" t="s">
        <v>403</v>
      </c>
      <c r="D1655" s="416"/>
      <c r="E1655" s="452">
        <v>4900</v>
      </c>
      <c r="F1655" s="455">
        <f t="shared" si="197"/>
        <v>0</v>
      </c>
      <c r="G1655" s="427">
        <f t="shared" si="198"/>
        <v>0</v>
      </c>
    </row>
    <row r="1656" spans="1:7" ht="12.75" customHeight="1">
      <c r="A1656" s="434">
        <v>9</v>
      </c>
      <c r="B1656" s="428" t="s">
        <v>463</v>
      </c>
      <c r="C1656" s="428" t="s">
        <v>403</v>
      </c>
      <c r="D1656" s="416"/>
      <c r="E1656" s="452">
        <v>5500</v>
      </c>
      <c r="F1656" s="455">
        <f t="shared" si="197"/>
        <v>0</v>
      </c>
      <c r="G1656" s="427">
        <f t="shared" si="198"/>
        <v>0</v>
      </c>
    </row>
    <row r="1657" spans="1:7" ht="12.75" customHeight="1">
      <c r="A1657" s="434">
        <v>9</v>
      </c>
      <c r="B1657" s="428" t="s">
        <v>462</v>
      </c>
      <c r="C1657" s="428" t="s">
        <v>403</v>
      </c>
      <c r="D1657" s="416"/>
      <c r="E1657" s="452">
        <v>6900</v>
      </c>
      <c r="F1657" s="455">
        <f t="shared" si="197"/>
        <v>0</v>
      </c>
      <c r="G1657" s="427">
        <f t="shared" si="198"/>
        <v>0</v>
      </c>
    </row>
    <row r="1658" spans="1:7" ht="12.75" customHeight="1">
      <c r="A1658" s="434">
        <v>9</v>
      </c>
      <c r="B1658" s="428" t="s">
        <v>516</v>
      </c>
      <c r="C1658" s="428" t="s">
        <v>403</v>
      </c>
      <c r="D1658" s="416"/>
      <c r="E1658" s="452">
        <v>3200</v>
      </c>
      <c r="F1658" s="455">
        <f t="shared" si="197"/>
        <v>0</v>
      </c>
      <c r="G1658" s="427">
        <f t="shared" si="198"/>
        <v>0</v>
      </c>
    </row>
    <row r="1659" spans="1:7" ht="12.75" customHeight="1">
      <c r="A1659" s="434">
        <v>9</v>
      </c>
      <c r="B1659" s="428" t="s">
        <v>517</v>
      </c>
      <c r="C1659" s="428" t="s">
        <v>403</v>
      </c>
      <c r="D1659" s="416"/>
      <c r="E1659" s="452">
        <v>1400</v>
      </c>
      <c r="F1659" s="455">
        <f t="shared" si="197"/>
        <v>0</v>
      </c>
      <c r="G1659" s="427">
        <f t="shared" si="198"/>
        <v>0</v>
      </c>
    </row>
    <row r="1660" spans="1:7" ht="12.75" customHeight="1">
      <c r="A1660" s="434">
        <v>9</v>
      </c>
      <c r="B1660" s="428" t="s">
        <v>518</v>
      </c>
      <c r="C1660" s="428" t="s">
        <v>403</v>
      </c>
      <c r="D1660" s="416"/>
      <c r="E1660" s="452">
        <v>2700</v>
      </c>
      <c r="F1660" s="455">
        <f t="shared" si="197"/>
        <v>0</v>
      </c>
      <c r="G1660" s="427">
        <f t="shared" si="198"/>
        <v>0</v>
      </c>
    </row>
    <row r="1661" spans="1:7" ht="12.75" customHeight="1">
      <c r="A1661" s="434">
        <v>9</v>
      </c>
      <c r="B1661" s="428" t="s">
        <v>519</v>
      </c>
      <c r="C1661" s="428" t="s">
        <v>403</v>
      </c>
      <c r="D1661" s="416"/>
      <c r="E1661" s="452">
        <v>2300</v>
      </c>
      <c r="F1661" s="455">
        <f t="shared" si="197"/>
        <v>0</v>
      </c>
      <c r="G1661" s="427">
        <f t="shared" si="198"/>
        <v>0</v>
      </c>
    </row>
    <row r="1662" spans="1:7" ht="12.75" customHeight="1">
      <c r="A1662" s="434">
        <v>9</v>
      </c>
      <c r="B1662" s="428" t="s">
        <v>520</v>
      </c>
      <c r="C1662" s="428" t="s">
        <v>403</v>
      </c>
      <c r="D1662" s="416"/>
      <c r="E1662" s="452">
        <v>3200</v>
      </c>
      <c r="F1662" s="455">
        <f t="shared" si="197"/>
        <v>0</v>
      </c>
      <c r="G1662" s="427">
        <f t="shared" si="198"/>
        <v>0</v>
      </c>
    </row>
    <row r="1663" spans="1:7" ht="12.75" customHeight="1">
      <c r="A1663" s="434">
        <v>9</v>
      </c>
      <c r="B1663" s="428" t="s">
        <v>521</v>
      </c>
      <c r="C1663" s="428" t="s">
        <v>403</v>
      </c>
      <c r="D1663" s="416"/>
      <c r="E1663" s="452">
        <v>3200</v>
      </c>
      <c r="F1663" s="455">
        <f t="shared" si="197"/>
        <v>0</v>
      </c>
      <c r="G1663" s="427">
        <f t="shared" si="198"/>
        <v>0</v>
      </c>
    </row>
    <row r="1664" spans="1:7" ht="12.75" customHeight="1">
      <c r="A1664" s="434">
        <v>9</v>
      </c>
      <c r="B1664" s="428" t="s">
        <v>461</v>
      </c>
      <c r="C1664" s="428" t="s">
        <v>403</v>
      </c>
      <c r="D1664" s="416"/>
      <c r="E1664" s="452">
        <v>7900</v>
      </c>
      <c r="F1664" s="455">
        <f t="shared" si="197"/>
        <v>0</v>
      </c>
      <c r="G1664" s="427">
        <f t="shared" si="198"/>
        <v>0</v>
      </c>
    </row>
    <row r="1665" spans="1:7" ht="12.75" customHeight="1">
      <c r="A1665" s="434">
        <v>9</v>
      </c>
      <c r="B1665" s="428" t="s">
        <v>460</v>
      </c>
      <c r="C1665" s="428" t="s">
        <v>403</v>
      </c>
      <c r="D1665" s="416"/>
      <c r="E1665" s="452">
        <v>4500</v>
      </c>
      <c r="F1665" s="455">
        <f t="shared" si="197"/>
        <v>0</v>
      </c>
      <c r="G1665" s="427">
        <f t="shared" si="198"/>
        <v>0</v>
      </c>
    </row>
    <row r="1666" spans="1:7" ht="12.75" customHeight="1">
      <c r="A1666" s="434">
        <v>9</v>
      </c>
      <c r="B1666" s="428" t="s">
        <v>459</v>
      </c>
      <c r="C1666" s="428" t="s">
        <v>403</v>
      </c>
      <c r="D1666" s="416"/>
      <c r="E1666" s="452">
        <v>5500</v>
      </c>
      <c r="F1666" s="455">
        <f t="shared" si="197"/>
        <v>0</v>
      </c>
      <c r="G1666" s="427">
        <f t="shared" si="198"/>
        <v>0</v>
      </c>
    </row>
    <row r="1667" spans="1:7" ht="12.75" customHeight="1">
      <c r="A1667" s="434">
        <v>9</v>
      </c>
      <c r="B1667" s="428" t="s">
        <v>480</v>
      </c>
      <c r="C1667" s="428" t="s">
        <v>403</v>
      </c>
      <c r="D1667" s="416"/>
      <c r="E1667" s="452">
        <v>2600</v>
      </c>
      <c r="F1667" s="455">
        <f t="shared" si="197"/>
        <v>0</v>
      </c>
      <c r="G1667" s="427">
        <f t="shared" si="198"/>
        <v>0</v>
      </c>
    </row>
    <row r="1668" spans="1:7" ht="12.75" customHeight="1">
      <c r="A1668" s="434">
        <v>9</v>
      </c>
      <c r="B1668" s="428" t="s">
        <v>458</v>
      </c>
      <c r="C1668" s="428" t="s">
        <v>403</v>
      </c>
      <c r="D1668" s="416"/>
      <c r="E1668" s="452">
        <v>8900</v>
      </c>
      <c r="F1668" s="455">
        <f t="shared" si="197"/>
        <v>0</v>
      </c>
      <c r="G1668" s="427">
        <f t="shared" si="198"/>
        <v>0</v>
      </c>
    </row>
    <row r="1669" spans="1:7" ht="12.75" customHeight="1">
      <c r="A1669" s="434">
        <v>9</v>
      </c>
      <c r="B1669" s="428" t="s">
        <v>457</v>
      </c>
      <c r="C1669" s="428" t="s">
        <v>403</v>
      </c>
      <c r="D1669" s="416"/>
      <c r="E1669" s="452">
        <v>9900</v>
      </c>
      <c r="F1669" s="455">
        <f t="shared" si="197"/>
        <v>0</v>
      </c>
      <c r="G1669" s="427">
        <f t="shared" si="198"/>
        <v>0</v>
      </c>
    </row>
    <row r="1670" spans="1:7" ht="12.75" customHeight="1">
      <c r="A1670" s="434">
        <v>9</v>
      </c>
      <c r="B1670" s="428" t="s">
        <v>456</v>
      </c>
      <c r="C1670" s="428" t="s">
        <v>403</v>
      </c>
      <c r="D1670" s="416"/>
      <c r="E1670" s="452">
        <v>9900</v>
      </c>
      <c r="F1670" s="455">
        <f t="shared" si="197"/>
        <v>0</v>
      </c>
      <c r="G1670" s="427">
        <f t="shared" si="198"/>
        <v>0</v>
      </c>
    </row>
    <row r="1671" spans="1:7" ht="12.75" customHeight="1">
      <c r="A1671" s="434">
        <v>9</v>
      </c>
      <c r="B1671" s="428" t="s">
        <v>455</v>
      </c>
      <c r="C1671" s="428" t="s">
        <v>403</v>
      </c>
      <c r="D1671" s="416"/>
      <c r="E1671" s="452">
        <v>4500</v>
      </c>
      <c r="F1671" s="455">
        <f t="shared" si="197"/>
        <v>0</v>
      </c>
      <c r="G1671" s="427">
        <f t="shared" si="198"/>
        <v>0</v>
      </c>
    </row>
    <row r="1672" spans="1:7" ht="12.75" customHeight="1">
      <c r="A1672" s="434">
        <v>9</v>
      </c>
      <c r="B1672" s="428" t="s">
        <v>454</v>
      </c>
      <c r="C1672" s="428" t="s">
        <v>403</v>
      </c>
      <c r="D1672" s="416"/>
      <c r="E1672" s="452">
        <v>8900</v>
      </c>
      <c r="F1672" s="455">
        <f t="shared" si="197"/>
        <v>0</v>
      </c>
      <c r="G1672" s="427">
        <f t="shared" si="198"/>
        <v>0</v>
      </c>
    </row>
    <row r="1673" spans="1:7" ht="12.75" customHeight="1">
      <c r="A1673" s="434">
        <v>9</v>
      </c>
      <c r="B1673" s="428" t="s">
        <v>453</v>
      </c>
      <c r="C1673" s="428" t="s">
        <v>403</v>
      </c>
      <c r="D1673" s="416"/>
      <c r="E1673" s="452">
        <v>7900</v>
      </c>
      <c r="F1673" s="455">
        <f t="shared" si="197"/>
        <v>0</v>
      </c>
      <c r="G1673" s="427">
        <f t="shared" si="198"/>
        <v>0</v>
      </c>
    </row>
    <row r="1674" spans="1:7" ht="12.75" customHeight="1">
      <c r="A1674" s="434">
        <v>9</v>
      </c>
      <c r="B1674" s="428" t="s">
        <v>556</v>
      </c>
      <c r="C1674" s="428" t="s">
        <v>475</v>
      </c>
      <c r="D1674" s="416"/>
      <c r="E1674" s="452">
        <v>5800</v>
      </c>
      <c r="F1674" s="455">
        <f t="shared" si="197"/>
        <v>0</v>
      </c>
      <c r="G1674" s="427">
        <f t="shared" si="198"/>
        <v>0</v>
      </c>
    </row>
    <row r="1675" spans="1:7" ht="12.75" customHeight="1">
      <c r="A1675" s="434">
        <v>9</v>
      </c>
      <c r="B1675" s="428" t="s">
        <v>557</v>
      </c>
      <c r="C1675" s="428" t="s">
        <v>475</v>
      </c>
      <c r="D1675" s="416"/>
      <c r="E1675" s="452">
        <v>11490</v>
      </c>
      <c r="F1675" s="455">
        <f t="shared" si="197"/>
        <v>0</v>
      </c>
      <c r="G1675" s="427">
        <f t="shared" si="198"/>
        <v>0</v>
      </c>
    </row>
    <row r="1676" spans="1:7" ht="12.75" customHeight="1">
      <c r="A1676" s="434">
        <v>9</v>
      </c>
      <c r="B1676" s="428" t="s">
        <v>558</v>
      </c>
      <c r="C1676" s="428" t="s">
        <v>475</v>
      </c>
      <c r="D1676" s="416"/>
      <c r="E1676" s="452">
        <v>14490</v>
      </c>
      <c r="F1676" s="455">
        <f t="shared" si="197"/>
        <v>0</v>
      </c>
      <c r="G1676" s="427">
        <f t="shared" si="198"/>
        <v>0</v>
      </c>
    </row>
    <row r="1677" spans="1:7" ht="12.75" customHeight="1">
      <c r="A1677" s="434">
        <v>9</v>
      </c>
      <c r="B1677" s="428" t="s">
        <v>559</v>
      </c>
      <c r="C1677" s="428" t="s">
        <v>475</v>
      </c>
      <c r="D1677" s="416"/>
      <c r="E1677" s="452">
        <v>10990</v>
      </c>
      <c r="F1677" s="455">
        <f t="shared" si="197"/>
        <v>0</v>
      </c>
      <c r="G1677" s="427">
        <f t="shared" si="198"/>
        <v>0</v>
      </c>
    </row>
    <row r="1678" spans="1:7" ht="12.75" customHeight="1">
      <c r="A1678" s="434">
        <v>9</v>
      </c>
      <c r="B1678" s="428" t="s">
        <v>560</v>
      </c>
      <c r="C1678" s="428" t="s">
        <v>475</v>
      </c>
      <c r="D1678" s="416"/>
      <c r="E1678" s="452">
        <v>13490</v>
      </c>
      <c r="F1678" s="455">
        <f t="shared" si="197"/>
        <v>0</v>
      </c>
      <c r="G1678" s="427">
        <f t="shared" si="198"/>
        <v>0</v>
      </c>
    </row>
    <row r="1679" spans="1:7" ht="12.75" customHeight="1">
      <c r="A1679" s="434">
        <v>9</v>
      </c>
      <c r="B1679" s="428" t="s">
        <v>561</v>
      </c>
      <c r="C1679" s="428" t="s">
        <v>475</v>
      </c>
      <c r="D1679" s="416"/>
      <c r="E1679" s="452">
        <v>23490</v>
      </c>
      <c r="F1679" s="455">
        <f t="shared" si="197"/>
        <v>0</v>
      </c>
      <c r="G1679" s="427">
        <f t="shared" si="198"/>
        <v>0</v>
      </c>
    </row>
    <row r="1680" spans="1:7" ht="12.75" customHeight="1">
      <c r="A1680" s="434">
        <v>9</v>
      </c>
      <c r="B1680" s="428" t="s">
        <v>562</v>
      </c>
      <c r="C1680" s="428" t="s">
        <v>475</v>
      </c>
      <c r="D1680" s="416"/>
      <c r="E1680" s="452">
        <v>32490</v>
      </c>
      <c r="F1680" s="455">
        <f t="shared" si="197"/>
        <v>0</v>
      </c>
      <c r="G1680" s="427">
        <f t="shared" si="198"/>
        <v>0</v>
      </c>
    </row>
    <row r="1681" spans="1:7" ht="12.75" customHeight="1">
      <c r="A1681" s="434">
        <v>9</v>
      </c>
      <c r="B1681" s="428" t="s">
        <v>563</v>
      </c>
      <c r="C1681" s="428" t="s">
        <v>475</v>
      </c>
      <c r="D1681" s="416"/>
      <c r="E1681" s="452">
        <v>9490</v>
      </c>
      <c r="F1681" s="455">
        <f t="shared" si="197"/>
        <v>0</v>
      </c>
      <c r="G1681" s="427">
        <f t="shared" si="198"/>
        <v>0</v>
      </c>
    </row>
    <row r="1682" spans="1:7" ht="12.75" customHeight="1">
      <c r="A1682" s="434"/>
      <c r="B1682" s="428"/>
      <c r="C1682" s="428"/>
      <c r="D1682" s="438"/>
      <c r="E1682" s="427"/>
      <c r="F1682" s="456"/>
      <c r="G1682" s="439"/>
    </row>
    <row r="1683" spans="1:7" ht="12.75" customHeight="1">
      <c r="A1683" s="489"/>
      <c r="B1683" s="489" t="s">
        <v>441</v>
      </c>
      <c r="C1683" s="489"/>
      <c r="D1683" s="489"/>
      <c r="E1683" s="490"/>
      <c r="F1683" s="491"/>
      <c r="G1683" s="490">
        <f>SUM(G1685:G1690)</f>
        <v>419685.0393700788</v>
      </c>
    </row>
    <row r="1684" spans="1:7" ht="12.75" customHeight="1">
      <c r="A1684" s="439"/>
      <c r="B1684" s="440"/>
      <c r="C1684" s="440"/>
      <c r="D1684" s="440"/>
      <c r="E1684" s="492"/>
      <c r="F1684" s="496"/>
      <c r="G1684" s="497"/>
    </row>
    <row r="1685" spans="1:7" ht="12.75" customHeight="1">
      <c r="A1685" s="434">
        <v>9</v>
      </c>
      <c r="B1685" s="428" t="s">
        <v>429</v>
      </c>
      <c r="C1685" s="428" t="s">
        <v>403</v>
      </c>
      <c r="D1685" s="416">
        <v>1500</v>
      </c>
      <c r="E1685" s="417">
        <v>250</v>
      </c>
      <c r="F1685" s="455">
        <f aca="true" t="shared" si="199" ref="F1685:F1690">D1685*E1685</f>
        <v>375000</v>
      </c>
      <c r="G1685" s="427">
        <f aca="true" t="shared" si="200" ref="G1685:G1690">F1685/1.27</f>
        <v>295275.5905511811</v>
      </c>
    </row>
    <row r="1686" spans="1:7" ht="12.75" customHeight="1">
      <c r="A1686" s="434">
        <v>9</v>
      </c>
      <c r="B1686" s="428" t="s">
        <v>429</v>
      </c>
      <c r="C1686" s="428" t="s">
        <v>404</v>
      </c>
      <c r="D1686" s="416">
        <v>300</v>
      </c>
      <c r="E1686" s="417">
        <v>250</v>
      </c>
      <c r="F1686" s="455">
        <f t="shared" si="199"/>
        <v>75000</v>
      </c>
      <c r="G1686" s="427">
        <f t="shared" si="200"/>
        <v>59055.11811023622</v>
      </c>
    </row>
    <row r="1687" spans="1:7" ht="12.75" customHeight="1">
      <c r="A1687" s="434">
        <v>9</v>
      </c>
      <c r="B1687" s="428" t="s">
        <v>430</v>
      </c>
      <c r="C1687" s="428" t="s">
        <v>403</v>
      </c>
      <c r="D1687" s="416">
        <v>20</v>
      </c>
      <c r="E1687" s="417">
        <v>400</v>
      </c>
      <c r="F1687" s="455">
        <f t="shared" si="199"/>
        <v>8000</v>
      </c>
      <c r="G1687" s="427">
        <f t="shared" si="200"/>
        <v>6299.212598425197</v>
      </c>
    </row>
    <row r="1688" spans="1:7" ht="12.75" customHeight="1">
      <c r="A1688" s="434">
        <v>9</v>
      </c>
      <c r="B1688" s="428" t="s">
        <v>522</v>
      </c>
      <c r="C1688" s="428" t="s">
        <v>403</v>
      </c>
      <c r="D1688" s="416">
        <v>50</v>
      </c>
      <c r="E1688" s="417">
        <v>300</v>
      </c>
      <c r="F1688" s="455">
        <f t="shared" si="199"/>
        <v>15000</v>
      </c>
      <c r="G1688" s="427">
        <f t="shared" si="200"/>
        <v>11811.023622047243</v>
      </c>
    </row>
    <row r="1689" spans="1:7" ht="12.75" customHeight="1">
      <c r="A1689" s="434">
        <v>9</v>
      </c>
      <c r="B1689" s="428" t="s">
        <v>523</v>
      </c>
      <c r="C1689" s="428" t="s">
        <v>403</v>
      </c>
      <c r="D1689" s="416">
        <v>100</v>
      </c>
      <c r="E1689" s="417">
        <v>600</v>
      </c>
      <c r="F1689" s="455">
        <f t="shared" si="199"/>
        <v>60000</v>
      </c>
      <c r="G1689" s="427">
        <f t="shared" si="200"/>
        <v>47244.09448818897</v>
      </c>
    </row>
    <row r="1690" spans="1:7" ht="12.75" customHeight="1">
      <c r="A1690" s="434">
        <v>9</v>
      </c>
      <c r="B1690" s="428" t="s">
        <v>524</v>
      </c>
      <c r="C1690" s="428" t="s">
        <v>403</v>
      </c>
      <c r="D1690" s="416">
        <v>0</v>
      </c>
      <c r="E1690" s="417">
        <v>2400</v>
      </c>
      <c r="F1690" s="455">
        <f t="shared" si="199"/>
        <v>0</v>
      </c>
      <c r="G1690" s="427">
        <f t="shared" si="200"/>
        <v>0</v>
      </c>
    </row>
    <row r="1691" spans="1:7" ht="12.75" customHeight="1">
      <c r="A1691" s="434"/>
      <c r="B1691" s="439"/>
      <c r="C1691" s="439"/>
      <c r="D1691" s="416"/>
      <c r="E1691" s="417"/>
      <c r="F1691" s="455"/>
      <c r="G1691" s="427"/>
    </row>
    <row r="1692" spans="1:7" ht="12.75" customHeight="1">
      <c r="A1692" s="489"/>
      <c r="B1692" s="489" t="s">
        <v>481</v>
      </c>
      <c r="C1692" s="489"/>
      <c r="D1692" s="489"/>
      <c r="E1692" s="490"/>
      <c r="F1692" s="490">
        <f>SUM(F1694:F1716)</f>
        <v>460000</v>
      </c>
      <c r="G1692" s="490">
        <f>SUM(G1694:G1716)</f>
        <v>430236.22047244094</v>
      </c>
    </row>
    <row r="1693" spans="1:7" ht="12.75" customHeight="1">
      <c r="A1693" s="439"/>
      <c r="B1693" s="443"/>
      <c r="C1693" s="443"/>
      <c r="D1693" s="440"/>
      <c r="E1693" s="492"/>
      <c r="F1693" s="496"/>
      <c r="G1693" s="497"/>
    </row>
    <row r="1694" spans="1:7" ht="12.75" customHeight="1">
      <c r="A1694" s="434">
        <v>9</v>
      </c>
      <c r="B1694" s="428" t="s">
        <v>431</v>
      </c>
      <c r="C1694" s="419"/>
      <c r="D1694" s="416">
        <v>20</v>
      </c>
      <c r="E1694" s="417">
        <v>600</v>
      </c>
      <c r="F1694" s="455">
        <f aca="true" t="shared" si="201" ref="F1694:F1716">(E1694+C1694)*D1694</f>
        <v>12000</v>
      </c>
      <c r="G1694" s="427">
        <f>(C1694+E1694)*D1694</f>
        <v>12000</v>
      </c>
    </row>
    <row r="1695" spans="1:7" ht="12.75" customHeight="1">
      <c r="A1695" s="434">
        <v>9</v>
      </c>
      <c r="B1695" s="428" t="s">
        <v>527</v>
      </c>
      <c r="C1695" s="417"/>
      <c r="D1695" s="416"/>
      <c r="E1695" s="417">
        <v>600</v>
      </c>
      <c r="F1695" s="455">
        <f t="shared" si="201"/>
        <v>0</v>
      </c>
      <c r="G1695" s="427">
        <f aca="true" t="shared" si="202" ref="G1695:G1700">F1695/1.27</f>
        <v>0</v>
      </c>
    </row>
    <row r="1696" spans="1:7" ht="12.75" customHeight="1">
      <c r="A1696" s="434">
        <v>9</v>
      </c>
      <c r="B1696" s="428" t="s">
        <v>525</v>
      </c>
      <c r="C1696" s="417"/>
      <c r="D1696" s="416"/>
      <c r="E1696" s="417">
        <v>300</v>
      </c>
      <c r="F1696" s="455">
        <f t="shared" si="201"/>
        <v>0</v>
      </c>
      <c r="G1696" s="427">
        <f t="shared" si="202"/>
        <v>0</v>
      </c>
    </row>
    <row r="1697" spans="1:7" ht="12.75" customHeight="1">
      <c r="A1697" s="434">
        <v>9</v>
      </c>
      <c r="B1697" s="428" t="s">
        <v>526</v>
      </c>
      <c r="C1697" s="417"/>
      <c r="D1697" s="416">
        <v>150</v>
      </c>
      <c r="E1697" s="417">
        <v>900</v>
      </c>
      <c r="F1697" s="455">
        <f t="shared" si="201"/>
        <v>135000</v>
      </c>
      <c r="G1697" s="427">
        <f t="shared" si="202"/>
        <v>106299.21259842519</v>
      </c>
    </row>
    <row r="1698" spans="1:7" ht="12.75" customHeight="1">
      <c r="A1698" s="434">
        <v>9</v>
      </c>
      <c r="B1698" s="428" t="s">
        <v>528</v>
      </c>
      <c r="C1698" s="417"/>
      <c r="D1698" s="416"/>
      <c r="E1698" s="417">
        <v>400</v>
      </c>
      <c r="F1698" s="455">
        <f t="shared" si="201"/>
        <v>0</v>
      </c>
      <c r="G1698" s="427">
        <f t="shared" si="202"/>
        <v>0</v>
      </c>
    </row>
    <row r="1699" spans="1:7" ht="12.75" customHeight="1">
      <c r="A1699" s="434">
        <v>9</v>
      </c>
      <c r="B1699" s="428" t="s">
        <v>529</v>
      </c>
      <c r="C1699" s="417"/>
      <c r="D1699" s="416"/>
      <c r="E1699" s="417">
        <v>200</v>
      </c>
      <c r="F1699" s="455">
        <f t="shared" si="201"/>
        <v>0</v>
      </c>
      <c r="G1699" s="427">
        <f t="shared" si="202"/>
        <v>0</v>
      </c>
    </row>
    <row r="1700" spans="1:7" ht="12.75" customHeight="1">
      <c r="A1700" s="434">
        <v>9</v>
      </c>
      <c r="B1700" s="428" t="s">
        <v>530</v>
      </c>
      <c r="C1700" s="417"/>
      <c r="D1700" s="416">
        <v>10</v>
      </c>
      <c r="E1700" s="417">
        <v>500</v>
      </c>
      <c r="F1700" s="455">
        <f t="shared" si="201"/>
        <v>5000</v>
      </c>
      <c r="G1700" s="427">
        <f t="shared" si="202"/>
        <v>3937.007874015748</v>
      </c>
    </row>
    <row r="1701" spans="1:7" ht="12.75" customHeight="1">
      <c r="A1701" s="434">
        <v>9</v>
      </c>
      <c r="B1701" s="428" t="s">
        <v>531</v>
      </c>
      <c r="C1701" s="417"/>
      <c r="D1701" s="416"/>
      <c r="E1701" s="417">
        <v>400</v>
      </c>
      <c r="F1701" s="455">
        <f t="shared" si="201"/>
        <v>0</v>
      </c>
      <c r="G1701" s="417">
        <f aca="true" t="shared" si="203" ref="G1701:G1716">(C1701+E1701)*D1701</f>
        <v>0</v>
      </c>
    </row>
    <row r="1702" spans="1:7" ht="12.75" customHeight="1">
      <c r="A1702" s="434">
        <v>9</v>
      </c>
      <c r="B1702" s="428" t="s">
        <v>532</v>
      </c>
      <c r="C1702" s="417"/>
      <c r="D1702" s="416"/>
      <c r="E1702" s="417">
        <v>300</v>
      </c>
      <c r="F1702" s="455">
        <f t="shared" si="201"/>
        <v>0</v>
      </c>
      <c r="G1702" s="417">
        <f t="shared" si="203"/>
        <v>0</v>
      </c>
    </row>
    <row r="1703" spans="1:7" ht="12.75" customHeight="1">
      <c r="A1703" s="434">
        <v>9</v>
      </c>
      <c r="B1703" s="428" t="s">
        <v>533</v>
      </c>
      <c r="C1703" s="417"/>
      <c r="D1703" s="416">
        <v>100</v>
      </c>
      <c r="E1703" s="417">
        <v>500</v>
      </c>
      <c r="F1703" s="455">
        <f t="shared" si="201"/>
        <v>50000</v>
      </c>
      <c r="G1703" s="417">
        <f t="shared" si="203"/>
        <v>50000</v>
      </c>
    </row>
    <row r="1704" spans="1:7" ht="12.75" customHeight="1">
      <c r="A1704" s="434">
        <v>9</v>
      </c>
      <c r="B1704" s="428" t="s">
        <v>534</v>
      </c>
      <c r="C1704" s="417"/>
      <c r="D1704" s="416">
        <v>20</v>
      </c>
      <c r="E1704" s="417">
        <v>400</v>
      </c>
      <c r="F1704" s="455">
        <f t="shared" si="201"/>
        <v>8000</v>
      </c>
      <c r="G1704" s="417">
        <f t="shared" si="203"/>
        <v>8000</v>
      </c>
    </row>
    <row r="1705" spans="1:7" ht="12.75" customHeight="1">
      <c r="A1705" s="434">
        <v>9</v>
      </c>
      <c r="B1705" s="428" t="s">
        <v>535</v>
      </c>
      <c r="C1705" s="417"/>
      <c r="D1705" s="416"/>
      <c r="E1705" s="417">
        <v>250</v>
      </c>
      <c r="F1705" s="455">
        <f t="shared" si="201"/>
        <v>0</v>
      </c>
      <c r="G1705" s="417">
        <f t="shared" si="203"/>
        <v>0</v>
      </c>
    </row>
    <row r="1706" spans="1:7" ht="12.75" customHeight="1">
      <c r="A1706" s="434">
        <v>9</v>
      </c>
      <c r="B1706" s="428" t="s">
        <v>536</v>
      </c>
      <c r="C1706" s="417"/>
      <c r="D1706" s="416">
        <v>20</v>
      </c>
      <c r="E1706" s="417">
        <v>500</v>
      </c>
      <c r="F1706" s="455">
        <f t="shared" si="201"/>
        <v>10000</v>
      </c>
      <c r="G1706" s="417">
        <f t="shared" si="203"/>
        <v>10000</v>
      </c>
    </row>
    <row r="1707" spans="1:7" ht="12.75" customHeight="1">
      <c r="A1707" s="434">
        <v>9</v>
      </c>
      <c r="B1707" s="428" t="s">
        <v>537</v>
      </c>
      <c r="C1707" s="417"/>
      <c r="D1707" s="416"/>
      <c r="E1707" s="417">
        <v>300</v>
      </c>
      <c r="F1707" s="455">
        <f t="shared" si="201"/>
        <v>0</v>
      </c>
      <c r="G1707" s="417">
        <f t="shared" si="203"/>
        <v>0</v>
      </c>
    </row>
    <row r="1708" spans="1:7" ht="12.75" customHeight="1">
      <c r="A1708" s="434">
        <v>9</v>
      </c>
      <c r="B1708" s="428" t="s">
        <v>538</v>
      </c>
      <c r="C1708" s="417"/>
      <c r="D1708" s="416"/>
      <c r="E1708" s="417">
        <v>400</v>
      </c>
      <c r="F1708" s="455">
        <f t="shared" si="201"/>
        <v>0</v>
      </c>
      <c r="G1708" s="417">
        <f t="shared" si="203"/>
        <v>0</v>
      </c>
    </row>
    <row r="1709" spans="1:7" ht="12.75" customHeight="1">
      <c r="A1709" s="434">
        <v>9</v>
      </c>
      <c r="B1709" s="428" t="s">
        <v>539</v>
      </c>
      <c r="C1709" s="417"/>
      <c r="D1709" s="416"/>
      <c r="E1709" s="417">
        <v>500</v>
      </c>
      <c r="F1709" s="455">
        <f t="shared" si="201"/>
        <v>0</v>
      </c>
      <c r="G1709" s="417">
        <f t="shared" si="203"/>
        <v>0</v>
      </c>
    </row>
    <row r="1710" spans="1:7" ht="12.75" customHeight="1">
      <c r="A1710" s="434">
        <v>9</v>
      </c>
      <c r="B1710" s="428" t="s">
        <v>540</v>
      </c>
      <c r="C1710" s="417"/>
      <c r="D1710" s="416">
        <v>150</v>
      </c>
      <c r="E1710" s="417">
        <v>800</v>
      </c>
      <c r="F1710" s="455">
        <f t="shared" si="201"/>
        <v>120000</v>
      </c>
      <c r="G1710" s="417">
        <f t="shared" si="203"/>
        <v>120000</v>
      </c>
    </row>
    <row r="1711" spans="1:7" ht="12.75" customHeight="1">
      <c r="A1711" s="434">
        <v>9</v>
      </c>
      <c r="B1711" s="428" t="s">
        <v>541</v>
      </c>
      <c r="C1711" s="417"/>
      <c r="D1711" s="416">
        <v>50</v>
      </c>
      <c r="E1711" s="417">
        <v>400</v>
      </c>
      <c r="F1711" s="455">
        <f t="shared" si="201"/>
        <v>20000</v>
      </c>
      <c r="G1711" s="417">
        <f t="shared" si="203"/>
        <v>20000</v>
      </c>
    </row>
    <row r="1712" spans="1:7" ht="12.75" customHeight="1">
      <c r="A1712" s="434">
        <v>9</v>
      </c>
      <c r="B1712" s="428" t="s">
        <v>542</v>
      </c>
      <c r="C1712" s="417"/>
      <c r="D1712" s="416"/>
      <c r="E1712" s="417">
        <v>300</v>
      </c>
      <c r="F1712" s="455">
        <f t="shared" si="201"/>
        <v>0</v>
      </c>
      <c r="G1712" s="417">
        <f t="shared" si="203"/>
        <v>0</v>
      </c>
    </row>
    <row r="1713" spans="1:7" ht="12.75" customHeight="1">
      <c r="A1713" s="434">
        <v>9</v>
      </c>
      <c r="B1713" s="428" t="s">
        <v>543</v>
      </c>
      <c r="C1713" s="417"/>
      <c r="D1713" s="416"/>
      <c r="E1713" s="417">
        <v>400</v>
      </c>
      <c r="F1713" s="455">
        <f t="shared" si="201"/>
        <v>0</v>
      </c>
      <c r="G1713" s="417">
        <f t="shared" si="203"/>
        <v>0</v>
      </c>
    </row>
    <row r="1714" spans="1:7" ht="12.75" customHeight="1">
      <c r="A1714" s="434">
        <v>9</v>
      </c>
      <c r="B1714" s="428" t="s">
        <v>544</v>
      </c>
      <c r="C1714" s="417"/>
      <c r="D1714" s="416"/>
      <c r="E1714" s="417">
        <v>200</v>
      </c>
      <c r="F1714" s="455">
        <f t="shared" si="201"/>
        <v>0</v>
      </c>
      <c r="G1714" s="417">
        <f t="shared" si="203"/>
        <v>0</v>
      </c>
    </row>
    <row r="1715" spans="1:7" ht="12.75" customHeight="1">
      <c r="A1715" s="434">
        <v>9</v>
      </c>
      <c r="B1715" s="428" t="s">
        <v>545</v>
      </c>
      <c r="C1715" s="417"/>
      <c r="D1715" s="416">
        <v>200</v>
      </c>
      <c r="E1715" s="417">
        <v>500</v>
      </c>
      <c r="F1715" s="455">
        <f t="shared" si="201"/>
        <v>100000</v>
      </c>
      <c r="G1715" s="417">
        <f t="shared" si="203"/>
        <v>100000</v>
      </c>
    </row>
    <row r="1716" spans="1:7" ht="12.75" customHeight="1">
      <c r="A1716" s="434">
        <v>9</v>
      </c>
      <c r="B1716" s="428" t="s">
        <v>546</v>
      </c>
      <c r="C1716" s="417"/>
      <c r="D1716" s="416">
        <v>1750</v>
      </c>
      <c r="E1716" s="417">
        <v>0</v>
      </c>
      <c r="F1716" s="455">
        <f t="shared" si="201"/>
        <v>0</v>
      </c>
      <c r="G1716" s="417">
        <f t="shared" si="203"/>
        <v>0</v>
      </c>
    </row>
    <row r="1717" spans="1:7" ht="12.75" customHeight="1">
      <c r="A1717" s="434"/>
      <c r="B1717" s="428"/>
      <c r="C1717" s="417"/>
      <c r="D1717" s="438"/>
      <c r="E1717" s="427"/>
      <c r="F1717" s="456"/>
      <c r="G1717" s="439"/>
    </row>
    <row r="1718" spans="1:7" ht="12.75" customHeight="1">
      <c r="A1718" s="489"/>
      <c r="B1718" s="489" t="s">
        <v>482</v>
      </c>
      <c r="C1718" s="489"/>
      <c r="D1718" s="489"/>
      <c r="E1718" s="490"/>
      <c r="F1718" s="491"/>
      <c r="G1718" s="490">
        <f>SUM(G1720:G1729)</f>
        <v>1648672.598425197</v>
      </c>
    </row>
    <row r="1719" spans="1:7" ht="12.75" customHeight="1">
      <c r="A1719" s="439"/>
      <c r="B1719" s="440"/>
      <c r="C1719" s="440"/>
      <c r="D1719" s="440"/>
      <c r="E1719" s="492"/>
      <c r="F1719" s="496"/>
      <c r="G1719" s="497"/>
    </row>
    <row r="1720" spans="1:7" ht="12.75" customHeight="1">
      <c r="A1720" s="434">
        <v>9</v>
      </c>
      <c r="B1720" s="428" t="s">
        <v>431</v>
      </c>
      <c r="C1720" s="419">
        <v>0</v>
      </c>
      <c r="D1720" s="416">
        <v>20</v>
      </c>
      <c r="E1720" s="417"/>
      <c r="F1720" s="455">
        <f>(E1720+C1720)*D1720</f>
        <v>0</v>
      </c>
      <c r="G1720" s="437">
        <f>(C1720+E1720)*D1720</f>
        <v>0</v>
      </c>
    </row>
    <row r="1721" spans="1:7" ht="12.75" customHeight="1">
      <c r="A1721" s="434">
        <v>9</v>
      </c>
      <c r="B1721" s="428" t="s">
        <v>527</v>
      </c>
      <c r="C1721" s="417">
        <v>269</v>
      </c>
      <c r="D1721" s="416">
        <v>150</v>
      </c>
      <c r="E1721" s="417"/>
      <c r="F1721" s="455">
        <f>(E1721+C1721)*D1721</f>
        <v>40350</v>
      </c>
      <c r="G1721" s="437">
        <f>F1721/1.27</f>
        <v>31771.653543307086</v>
      </c>
    </row>
    <row r="1722" spans="1:7" ht="12.75" customHeight="1">
      <c r="A1722" s="434">
        <v>9</v>
      </c>
      <c r="B1722" s="428" t="s">
        <v>547</v>
      </c>
      <c r="C1722" s="417">
        <v>564</v>
      </c>
      <c r="D1722" s="416">
        <v>10</v>
      </c>
      <c r="E1722" s="417"/>
      <c r="F1722" s="455">
        <f>(E1722+C1722)*D1722</f>
        <v>5640</v>
      </c>
      <c r="G1722" s="437">
        <f>F1722/1.27</f>
        <v>4440.944881889764</v>
      </c>
    </row>
    <row r="1723" spans="1:7" ht="12.75" customHeight="1">
      <c r="A1723" s="434">
        <v>9</v>
      </c>
      <c r="B1723" s="428" t="s">
        <v>548</v>
      </c>
      <c r="C1723" s="417">
        <v>834</v>
      </c>
      <c r="D1723" s="416">
        <v>100</v>
      </c>
      <c r="E1723" s="417"/>
      <c r="F1723" s="455">
        <f>(E1723+C1723)*D1723</f>
        <v>83400</v>
      </c>
      <c r="G1723" s="418">
        <f>(C1723+E1723)*D1723</f>
        <v>83400</v>
      </c>
    </row>
    <row r="1724" spans="1:7" ht="12.75" customHeight="1">
      <c r="A1724" s="434">
        <v>9</v>
      </c>
      <c r="B1724" s="428" t="s">
        <v>553</v>
      </c>
      <c r="C1724" s="417">
        <v>475</v>
      </c>
      <c r="D1724" s="416">
        <v>20</v>
      </c>
      <c r="E1724" s="417"/>
      <c r="F1724" s="455">
        <f aca="true" t="shared" si="204" ref="F1724:F1729">(E1724+C1724)*D1724</f>
        <v>9500</v>
      </c>
      <c r="G1724" s="418">
        <f aca="true" t="shared" si="205" ref="G1724:G1729">(C1724+E1724)*D1724</f>
        <v>9500</v>
      </c>
    </row>
    <row r="1725" spans="1:7" ht="12.75" customHeight="1">
      <c r="A1725" s="434">
        <v>9</v>
      </c>
      <c r="B1725" s="428" t="s">
        <v>549</v>
      </c>
      <c r="C1725" s="417">
        <v>773</v>
      </c>
      <c r="D1725" s="416">
        <v>20</v>
      </c>
      <c r="E1725" s="417"/>
      <c r="F1725" s="455">
        <f t="shared" si="204"/>
        <v>15460</v>
      </c>
      <c r="G1725" s="418">
        <f t="shared" si="205"/>
        <v>15460</v>
      </c>
    </row>
    <row r="1726" spans="1:10" s="432" customFormat="1" ht="12.75" customHeight="1">
      <c r="A1726" s="436">
        <v>9</v>
      </c>
      <c r="B1726" s="428" t="s">
        <v>550</v>
      </c>
      <c r="C1726" s="417">
        <v>508</v>
      </c>
      <c r="D1726" s="416">
        <v>150</v>
      </c>
      <c r="E1726" s="417"/>
      <c r="F1726" s="455">
        <f t="shared" si="204"/>
        <v>76200</v>
      </c>
      <c r="G1726" s="418">
        <f t="shared" si="205"/>
        <v>76200</v>
      </c>
      <c r="I1726" s="433"/>
      <c r="J1726" s="433"/>
    </row>
    <row r="1727" spans="1:7" ht="12.75" customHeight="1">
      <c r="A1727" s="434">
        <v>9</v>
      </c>
      <c r="B1727" s="428" t="s">
        <v>551</v>
      </c>
      <c r="C1727" s="417">
        <v>686</v>
      </c>
      <c r="D1727" s="416">
        <v>50</v>
      </c>
      <c r="E1727" s="417"/>
      <c r="F1727" s="455">
        <f t="shared" si="204"/>
        <v>34300</v>
      </c>
      <c r="G1727" s="418">
        <f t="shared" si="205"/>
        <v>34300</v>
      </c>
    </row>
    <row r="1728" spans="1:7" ht="12.75" customHeight="1">
      <c r="A1728" s="434">
        <v>9</v>
      </c>
      <c r="B1728" s="428" t="s">
        <v>552</v>
      </c>
      <c r="C1728" s="417">
        <v>458</v>
      </c>
      <c r="D1728" s="416">
        <v>200</v>
      </c>
      <c r="E1728" s="417"/>
      <c r="F1728" s="455">
        <f t="shared" si="204"/>
        <v>91600</v>
      </c>
      <c r="G1728" s="418">
        <f t="shared" si="205"/>
        <v>91600</v>
      </c>
    </row>
    <row r="1729" spans="1:7" ht="12.75" customHeight="1">
      <c r="A1729" s="434">
        <v>9</v>
      </c>
      <c r="B1729" s="428" t="s">
        <v>546</v>
      </c>
      <c r="C1729" s="417">
        <v>744</v>
      </c>
      <c r="D1729" s="416">
        <v>1750</v>
      </c>
      <c r="E1729" s="417"/>
      <c r="F1729" s="455">
        <f t="shared" si="204"/>
        <v>1302000</v>
      </c>
      <c r="G1729" s="418">
        <f t="shared" si="205"/>
        <v>1302000</v>
      </c>
    </row>
    <row r="1730" spans="1:7" ht="12.75" customHeight="1">
      <c r="A1730" s="434"/>
      <c r="B1730" s="439"/>
      <c r="C1730" s="439"/>
      <c r="D1730" s="438"/>
      <c r="E1730" s="427"/>
      <c r="F1730" s="456"/>
      <c r="G1730" s="437"/>
    </row>
    <row r="1731" spans="1:7" ht="12.75" customHeight="1">
      <c r="A1731" s="461"/>
      <c r="B1731" s="462" t="s">
        <v>491</v>
      </c>
      <c r="C1731" s="462"/>
      <c r="D1731" s="462"/>
      <c r="E1731" s="484"/>
      <c r="F1731" s="485"/>
      <c r="G1731" s="484">
        <f>G1683+G1632+G1621+G1612+G1591+G1562+G1692</f>
        <v>4104204.724409449</v>
      </c>
    </row>
    <row r="1732" spans="1:7" ht="12.75" customHeight="1">
      <c r="A1732" s="434"/>
      <c r="B1732" s="439"/>
      <c r="C1732" s="439"/>
      <c r="D1732" s="438"/>
      <c r="E1732" s="427"/>
      <c r="F1732" s="456"/>
      <c r="G1732" s="439"/>
    </row>
    <row r="1733" spans="1:7" ht="12.75" customHeight="1">
      <c r="A1733" s="489"/>
      <c r="B1733" s="489" t="s">
        <v>438</v>
      </c>
      <c r="C1733" s="489"/>
      <c r="D1733" s="489"/>
      <c r="E1733" s="490"/>
      <c r="F1733" s="491"/>
      <c r="G1733" s="490">
        <f>SUM(G1735:G1760)</f>
        <v>3210039.3700787397</v>
      </c>
    </row>
    <row r="1734" spans="1:7" ht="12.75" customHeight="1">
      <c r="A1734" s="439"/>
      <c r="B1734" s="440"/>
      <c r="C1734" s="440"/>
      <c r="D1734" s="440"/>
      <c r="E1734" s="492"/>
      <c r="F1734" s="496"/>
      <c r="G1734" s="497"/>
    </row>
    <row r="1735" spans="1:7" ht="12.75" customHeight="1">
      <c r="A1735" s="434">
        <v>10</v>
      </c>
      <c r="B1735" s="428" t="s">
        <v>402</v>
      </c>
      <c r="C1735" s="428" t="s">
        <v>403</v>
      </c>
      <c r="D1735" s="416">
        <v>350</v>
      </c>
      <c r="E1735" s="417">
        <v>2150</v>
      </c>
      <c r="F1735" s="455">
        <f>D1735*E1735</f>
        <v>752500</v>
      </c>
      <c r="G1735" s="427">
        <f>F1735/1.27</f>
        <v>592519.6850393701</v>
      </c>
    </row>
    <row r="1736" spans="1:7" ht="12.75" customHeight="1">
      <c r="A1736" s="434">
        <v>10</v>
      </c>
      <c r="B1736" s="428" t="s">
        <v>402</v>
      </c>
      <c r="C1736" s="428" t="s">
        <v>404</v>
      </c>
      <c r="D1736" s="416">
        <v>20</v>
      </c>
      <c r="E1736" s="417">
        <v>1750</v>
      </c>
      <c r="F1736" s="455">
        <f aca="true" t="shared" si="206" ref="F1736:F1756">D1736*E1736</f>
        <v>35000</v>
      </c>
      <c r="G1736" s="427">
        <f aca="true" t="shared" si="207" ref="G1736:G1756">F1736/1.27</f>
        <v>27559.055118110235</v>
      </c>
    </row>
    <row r="1737" spans="1:7" ht="12.75" customHeight="1">
      <c r="A1737" s="434">
        <v>10</v>
      </c>
      <c r="B1737" s="428" t="s">
        <v>405</v>
      </c>
      <c r="C1737" s="428" t="s">
        <v>403</v>
      </c>
      <c r="D1737" s="416">
        <v>50</v>
      </c>
      <c r="E1737" s="417">
        <v>1100</v>
      </c>
      <c r="F1737" s="455">
        <f t="shared" si="206"/>
        <v>55000</v>
      </c>
      <c r="G1737" s="427">
        <f t="shared" si="207"/>
        <v>43307.086614173226</v>
      </c>
    </row>
    <row r="1738" spans="1:7" ht="12.75" customHeight="1">
      <c r="A1738" s="434">
        <v>10</v>
      </c>
      <c r="B1738" s="428" t="s">
        <v>405</v>
      </c>
      <c r="C1738" s="428" t="s">
        <v>404</v>
      </c>
      <c r="D1738" s="416">
        <v>10</v>
      </c>
      <c r="E1738" s="417">
        <v>750</v>
      </c>
      <c r="F1738" s="455">
        <f t="shared" si="206"/>
        <v>7500</v>
      </c>
      <c r="G1738" s="427">
        <f t="shared" si="207"/>
        <v>5905.511811023622</v>
      </c>
    </row>
    <row r="1739" spans="1:7" ht="12.75" customHeight="1">
      <c r="A1739" s="434">
        <v>10</v>
      </c>
      <c r="B1739" s="428" t="s">
        <v>406</v>
      </c>
      <c r="C1739" s="428" t="s">
        <v>403</v>
      </c>
      <c r="D1739" s="416">
        <v>150</v>
      </c>
      <c r="E1739" s="417">
        <v>1350</v>
      </c>
      <c r="F1739" s="455">
        <f t="shared" si="206"/>
        <v>202500</v>
      </c>
      <c r="G1739" s="427">
        <f t="shared" si="207"/>
        <v>159448.8188976378</v>
      </c>
    </row>
    <row r="1740" spans="1:7" ht="12.75" customHeight="1">
      <c r="A1740" s="434">
        <v>10</v>
      </c>
      <c r="B1740" s="428" t="s">
        <v>406</v>
      </c>
      <c r="C1740" s="428" t="s">
        <v>404</v>
      </c>
      <c r="D1740" s="416">
        <v>5</v>
      </c>
      <c r="E1740" s="417">
        <v>1050</v>
      </c>
      <c r="F1740" s="455">
        <f t="shared" si="206"/>
        <v>5250</v>
      </c>
      <c r="G1740" s="427">
        <f t="shared" si="207"/>
        <v>4133.858267716535</v>
      </c>
    </row>
    <row r="1741" spans="1:7" ht="12.75" customHeight="1">
      <c r="A1741" s="434">
        <v>10</v>
      </c>
      <c r="B1741" s="435" t="s">
        <v>407</v>
      </c>
      <c r="C1741" s="435" t="s">
        <v>403</v>
      </c>
      <c r="D1741" s="425">
        <v>150</v>
      </c>
      <c r="E1741" s="450">
        <v>1750</v>
      </c>
      <c r="F1741" s="455">
        <f t="shared" si="206"/>
        <v>262500</v>
      </c>
      <c r="G1741" s="427">
        <f t="shared" si="207"/>
        <v>206692.91338582677</v>
      </c>
    </row>
    <row r="1742" spans="1:7" ht="12.75" customHeight="1">
      <c r="A1742" s="434">
        <v>10</v>
      </c>
      <c r="B1742" s="435" t="s">
        <v>408</v>
      </c>
      <c r="C1742" s="435" t="s">
        <v>403</v>
      </c>
      <c r="D1742" s="425">
        <v>100</v>
      </c>
      <c r="E1742" s="450">
        <v>850</v>
      </c>
      <c r="F1742" s="455">
        <f t="shared" si="206"/>
        <v>85000</v>
      </c>
      <c r="G1742" s="427">
        <f t="shared" si="207"/>
        <v>66929.13385826771</v>
      </c>
    </row>
    <row r="1743" spans="1:7" ht="12.75" customHeight="1">
      <c r="A1743" s="434">
        <v>10</v>
      </c>
      <c r="B1743" s="435" t="s">
        <v>409</v>
      </c>
      <c r="C1743" s="435" t="s">
        <v>403</v>
      </c>
      <c r="D1743" s="425">
        <v>50</v>
      </c>
      <c r="E1743" s="450">
        <v>1150</v>
      </c>
      <c r="F1743" s="455">
        <f t="shared" si="206"/>
        <v>57500</v>
      </c>
      <c r="G1743" s="427">
        <f t="shared" si="207"/>
        <v>45275.5905511811</v>
      </c>
    </row>
    <row r="1744" spans="1:7" ht="12.75" customHeight="1">
      <c r="A1744" s="434">
        <v>10</v>
      </c>
      <c r="B1744" s="428" t="s">
        <v>410</v>
      </c>
      <c r="C1744" s="428" t="s">
        <v>403</v>
      </c>
      <c r="D1744" s="416">
        <v>700</v>
      </c>
      <c r="E1744" s="417">
        <v>1540</v>
      </c>
      <c r="F1744" s="455">
        <f t="shared" si="206"/>
        <v>1078000</v>
      </c>
      <c r="G1744" s="427">
        <f t="shared" si="207"/>
        <v>848818.8976377953</v>
      </c>
    </row>
    <row r="1745" spans="1:7" ht="12.75" customHeight="1">
      <c r="A1745" s="434">
        <v>10</v>
      </c>
      <c r="B1745" s="428" t="s">
        <v>410</v>
      </c>
      <c r="C1745" s="428" t="s">
        <v>404</v>
      </c>
      <c r="D1745" s="416">
        <v>350</v>
      </c>
      <c r="E1745" s="417">
        <v>1240</v>
      </c>
      <c r="F1745" s="455">
        <f t="shared" si="206"/>
        <v>434000</v>
      </c>
      <c r="G1745" s="427">
        <f t="shared" si="207"/>
        <v>341732.2834645669</v>
      </c>
    </row>
    <row r="1746" spans="1:7" ht="12.75" customHeight="1">
      <c r="A1746" s="434">
        <v>10</v>
      </c>
      <c r="B1746" s="428" t="s">
        <v>411</v>
      </c>
      <c r="C1746" s="428" t="s">
        <v>403</v>
      </c>
      <c r="D1746" s="416">
        <v>350</v>
      </c>
      <c r="E1746" s="417">
        <v>940</v>
      </c>
      <c r="F1746" s="455">
        <f t="shared" si="206"/>
        <v>329000</v>
      </c>
      <c r="G1746" s="427">
        <f t="shared" si="207"/>
        <v>259055.11811023622</v>
      </c>
    </row>
    <row r="1747" spans="1:7" ht="12.75" customHeight="1">
      <c r="A1747" s="434">
        <v>10</v>
      </c>
      <c r="B1747" s="428" t="s">
        <v>411</v>
      </c>
      <c r="C1747" s="428" t="s">
        <v>404</v>
      </c>
      <c r="D1747" s="416">
        <v>100</v>
      </c>
      <c r="E1747" s="417">
        <v>740</v>
      </c>
      <c r="F1747" s="455">
        <f t="shared" si="206"/>
        <v>74000</v>
      </c>
      <c r="G1747" s="427">
        <f t="shared" si="207"/>
        <v>58267.71653543307</v>
      </c>
    </row>
    <row r="1748" spans="1:7" ht="12.75" customHeight="1">
      <c r="A1748" s="434">
        <v>10</v>
      </c>
      <c r="B1748" s="428" t="s">
        <v>412</v>
      </c>
      <c r="C1748" s="428" t="s">
        <v>403</v>
      </c>
      <c r="D1748" s="416">
        <v>300</v>
      </c>
      <c r="E1748" s="417">
        <v>740</v>
      </c>
      <c r="F1748" s="455">
        <f t="shared" si="206"/>
        <v>222000</v>
      </c>
      <c r="G1748" s="427">
        <f t="shared" si="207"/>
        <v>174803.1496062992</v>
      </c>
    </row>
    <row r="1749" spans="1:7" ht="12.75" customHeight="1">
      <c r="A1749" s="434">
        <v>10</v>
      </c>
      <c r="B1749" s="428" t="s">
        <v>412</v>
      </c>
      <c r="C1749" s="428" t="s">
        <v>404</v>
      </c>
      <c r="D1749" s="416">
        <v>50</v>
      </c>
      <c r="E1749" s="417">
        <v>740</v>
      </c>
      <c r="F1749" s="455">
        <f t="shared" si="206"/>
        <v>37000</v>
      </c>
      <c r="G1749" s="427">
        <f t="shared" si="207"/>
        <v>29133.858267716536</v>
      </c>
    </row>
    <row r="1750" spans="1:7" ht="12.75" customHeight="1">
      <c r="A1750" s="434">
        <v>10</v>
      </c>
      <c r="B1750" s="428" t="s">
        <v>413</v>
      </c>
      <c r="C1750" s="428" t="s">
        <v>403</v>
      </c>
      <c r="D1750" s="416">
        <v>250</v>
      </c>
      <c r="E1750" s="417">
        <v>440</v>
      </c>
      <c r="F1750" s="455">
        <f t="shared" si="206"/>
        <v>110000</v>
      </c>
      <c r="G1750" s="427">
        <f t="shared" si="207"/>
        <v>86614.17322834645</v>
      </c>
    </row>
    <row r="1751" spans="1:7" ht="12.75" customHeight="1">
      <c r="A1751" s="434">
        <v>10</v>
      </c>
      <c r="B1751" s="428" t="s">
        <v>413</v>
      </c>
      <c r="C1751" s="428" t="s">
        <v>404</v>
      </c>
      <c r="D1751" s="416">
        <v>50</v>
      </c>
      <c r="E1751" s="417">
        <v>750</v>
      </c>
      <c r="F1751" s="455">
        <f t="shared" si="206"/>
        <v>37500</v>
      </c>
      <c r="G1751" s="427">
        <f t="shared" si="207"/>
        <v>29527.55905511811</v>
      </c>
    </row>
    <row r="1752" spans="1:7" ht="12.75" customHeight="1">
      <c r="A1752" s="434">
        <v>10</v>
      </c>
      <c r="B1752" s="428" t="s">
        <v>412</v>
      </c>
      <c r="C1752" s="428" t="s">
        <v>403</v>
      </c>
      <c r="D1752" s="416">
        <v>0</v>
      </c>
      <c r="E1752" s="417">
        <v>740</v>
      </c>
      <c r="F1752" s="455">
        <f>D1752*E1752</f>
        <v>0</v>
      </c>
      <c r="G1752" s="427">
        <f>F1752/1.27</f>
        <v>0</v>
      </c>
    </row>
    <row r="1753" spans="1:7" ht="12.75" customHeight="1">
      <c r="A1753" s="434">
        <v>10</v>
      </c>
      <c r="B1753" s="428" t="s">
        <v>412</v>
      </c>
      <c r="C1753" s="428" t="s">
        <v>404</v>
      </c>
      <c r="D1753" s="416">
        <v>0</v>
      </c>
      <c r="E1753" s="417">
        <v>740</v>
      </c>
      <c r="F1753" s="455">
        <f>D1753*E1753</f>
        <v>0</v>
      </c>
      <c r="G1753" s="427">
        <f>F1753/1.27</f>
        <v>0</v>
      </c>
    </row>
    <row r="1754" spans="1:7" ht="12.75" customHeight="1">
      <c r="A1754" s="434">
        <v>10</v>
      </c>
      <c r="B1754" s="428" t="s">
        <v>413</v>
      </c>
      <c r="C1754" s="428" t="s">
        <v>403</v>
      </c>
      <c r="D1754" s="416">
        <v>0</v>
      </c>
      <c r="E1754" s="417">
        <v>440</v>
      </c>
      <c r="F1754" s="455">
        <f>D1754*E1754</f>
        <v>0</v>
      </c>
      <c r="G1754" s="427">
        <f>F1754/1.27</f>
        <v>0</v>
      </c>
    </row>
    <row r="1755" spans="1:7" ht="12.75" customHeight="1">
      <c r="A1755" s="434">
        <v>10</v>
      </c>
      <c r="B1755" s="428" t="s">
        <v>413</v>
      </c>
      <c r="C1755" s="428" t="s">
        <v>404</v>
      </c>
      <c r="D1755" s="416">
        <v>0</v>
      </c>
      <c r="E1755" s="417">
        <v>440</v>
      </c>
      <c r="F1755" s="455">
        <f>D1755*E1755</f>
        <v>0</v>
      </c>
      <c r="G1755" s="427">
        <f>F1755/1.27</f>
        <v>0</v>
      </c>
    </row>
    <row r="1756" spans="1:7" ht="12.75" customHeight="1">
      <c r="A1756" s="434">
        <v>10</v>
      </c>
      <c r="B1756" s="428" t="s">
        <v>414</v>
      </c>
      <c r="C1756" s="428" t="s">
        <v>403</v>
      </c>
      <c r="D1756" s="416">
        <v>50</v>
      </c>
      <c r="E1756" s="417">
        <v>750</v>
      </c>
      <c r="F1756" s="455">
        <f t="shared" si="206"/>
        <v>37500</v>
      </c>
      <c r="G1756" s="427">
        <f t="shared" si="207"/>
        <v>29527.55905511811</v>
      </c>
    </row>
    <row r="1757" spans="1:7" ht="12.75" customHeight="1">
      <c r="A1757" s="434">
        <v>10</v>
      </c>
      <c r="B1757" s="428" t="s">
        <v>414</v>
      </c>
      <c r="C1757" s="428" t="s">
        <v>403</v>
      </c>
      <c r="D1757" s="416">
        <v>50</v>
      </c>
      <c r="E1757" s="417">
        <v>850</v>
      </c>
      <c r="F1757" s="455">
        <f>D1757*E1757</f>
        <v>42500</v>
      </c>
      <c r="G1757" s="427">
        <f>F1757/1.27</f>
        <v>33464.566929133856</v>
      </c>
    </row>
    <row r="1758" spans="1:7" ht="12.75" customHeight="1">
      <c r="A1758" s="434">
        <v>10</v>
      </c>
      <c r="B1758" s="428" t="s">
        <v>415</v>
      </c>
      <c r="C1758" s="428" t="s">
        <v>403</v>
      </c>
      <c r="D1758" s="416">
        <v>400</v>
      </c>
      <c r="E1758" s="417">
        <v>300</v>
      </c>
      <c r="F1758" s="455">
        <f>D1758*E1758</f>
        <v>120000</v>
      </c>
      <c r="G1758" s="427">
        <f>F1758/1.27</f>
        <v>94488.18897637795</v>
      </c>
    </row>
    <row r="1759" spans="1:7" ht="12.75" customHeight="1">
      <c r="A1759" s="434">
        <v>10</v>
      </c>
      <c r="B1759" s="428" t="s">
        <v>416</v>
      </c>
      <c r="C1759" s="428" t="s">
        <v>403</v>
      </c>
      <c r="D1759" s="416">
        <v>150</v>
      </c>
      <c r="E1759" s="417">
        <v>350</v>
      </c>
      <c r="F1759" s="455">
        <f>D1759*E1759</f>
        <v>52500</v>
      </c>
      <c r="G1759" s="427">
        <f>F1759/1.27</f>
        <v>41338.58267716535</v>
      </c>
    </row>
    <row r="1760" spans="1:7" ht="12.75" customHeight="1">
      <c r="A1760" s="434">
        <v>10</v>
      </c>
      <c r="B1760" s="428" t="s">
        <v>417</v>
      </c>
      <c r="C1760" s="428" t="s">
        <v>403</v>
      </c>
      <c r="D1760" s="416">
        <v>100</v>
      </c>
      <c r="E1760" s="417">
        <v>400</v>
      </c>
      <c r="F1760" s="455">
        <f>D1760*E1760</f>
        <v>40000</v>
      </c>
      <c r="G1760" s="452">
        <f>F1760/1.27</f>
        <v>31496.062992125982</v>
      </c>
    </row>
    <row r="1761" spans="1:7" ht="12.75" customHeight="1">
      <c r="A1761" s="434"/>
      <c r="B1761" s="428"/>
      <c r="C1761" s="428"/>
      <c r="D1761" s="416"/>
      <c r="E1761" s="417"/>
      <c r="F1761" s="455"/>
      <c r="G1761" s="452"/>
    </row>
    <row r="1762" spans="1:7" ht="12.75" customHeight="1">
      <c r="A1762" s="489"/>
      <c r="B1762" s="495" t="s">
        <v>442</v>
      </c>
      <c r="C1762" s="489"/>
      <c r="D1762" s="489"/>
      <c r="E1762" s="490"/>
      <c r="F1762" s="491"/>
      <c r="G1762" s="490">
        <f>SUM(G1764:G1781)</f>
        <v>133228.34645669293</v>
      </c>
    </row>
    <row r="1763" spans="1:10" s="432" customFormat="1" ht="12.75" customHeight="1">
      <c r="A1763" s="436"/>
      <c r="B1763" s="436"/>
      <c r="C1763" s="443"/>
      <c r="D1763" s="443"/>
      <c r="E1763" s="452"/>
      <c r="F1763" s="458"/>
      <c r="G1763" s="452"/>
      <c r="I1763" s="433"/>
      <c r="J1763" s="433"/>
    </row>
    <row r="1764" spans="1:7" ht="12.75" customHeight="1">
      <c r="A1764" s="434">
        <v>10</v>
      </c>
      <c r="B1764" s="428" t="s">
        <v>418</v>
      </c>
      <c r="C1764" s="428" t="s">
        <v>403</v>
      </c>
      <c r="D1764" s="438">
        <v>0</v>
      </c>
      <c r="E1764" s="427">
        <v>19350</v>
      </c>
      <c r="F1764" s="455">
        <f aca="true" t="shared" si="208" ref="F1764:F1769">D1764*E1764</f>
        <v>0</v>
      </c>
      <c r="G1764" s="427">
        <f>F1764/1.27</f>
        <v>0</v>
      </c>
    </row>
    <row r="1765" spans="1:7" ht="12.75" customHeight="1">
      <c r="A1765" s="434">
        <v>10</v>
      </c>
      <c r="B1765" s="428" t="s">
        <v>419</v>
      </c>
      <c r="C1765" s="428" t="s">
        <v>404</v>
      </c>
      <c r="D1765" s="416">
        <v>2</v>
      </c>
      <c r="E1765" s="417">
        <v>13410</v>
      </c>
      <c r="F1765" s="455">
        <f t="shared" si="208"/>
        <v>26820</v>
      </c>
      <c r="G1765" s="427">
        <f>F1765/1.27</f>
        <v>21118.110236220473</v>
      </c>
    </row>
    <row r="1766" spans="1:7" ht="12.75" customHeight="1">
      <c r="A1766" s="434">
        <v>10</v>
      </c>
      <c r="B1766" s="428" t="s">
        <v>420</v>
      </c>
      <c r="C1766" s="428" t="s">
        <v>403</v>
      </c>
      <c r="D1766" s="416">
        <v>2</v>
      </c>
      <c r="E1766" s="427">
        <v>9900</v>
      </c>
      <c r="F1766" s="455">
        <f t="shared" si="208"/>
        <v>19800</v>
      </c>
      <c r="G1766" s="427">
        <f aca="true" t="shared" si="209" ref="G1766:G1775">F1766/1.27</f>
        <v>15590.551181102363</v>
      </c>
    </row>
    <row r="1767" spans="1:7" ht="12.75" customHeight="1">
      <c r="A1767" s="434">
        <v>10</v>
      </c>
      <c r="B1767" s="428" t="s">
        <v>420</v>
      </c>
      <c r="C1767" s="428" t="s">
        <v>404</v>
      </c>
      <c r="D1767" s="416">
        <v>2</v>
      </c>
      <c r="E1767" s="427">
        <v>6750</v>
      </c>
      <c r="F1767" s="455">
        <f t="shared" si="208"/>
        <v>13500</v>
      </c>
      <c r="G1767" s="427">
        <f t="shared" si="209"/>
        <v>10629.92125984252</v>
      </c>
    </row>
    <row r="1768" spans="1:7" ht="12.75" customHeight="1">
      <c r="A1768" s="434">
        <v>10</v>
      </c>
      <c r="B1768" s="428" t="s">
        <v>421</v>
      </c>
      <c r="C1768" s="428" t="s">
        <v>403</v>
      </c>
      <c r="D1768" s="416">
        <v>2</v>
      </c>
      <c r="E1768" s="427">
        <v>12150</v>
      </c>
      <c r="F1768" s="455">
        <f t="shared" si="208"/>
        <v>24300</v>
      </c>
      <c r="G1768" s="427">
        <f t="shared" si="209"/>
        <v>19133.858267716536</v>
      </c>
    </row>
    <row r="1769" spans="1:7" ht="12.75" customHeight="1">
      <c r="A1769" s="434">
        <v>10</v>
      </c>
      <c r="B1769" s="428" t="s">
        <v>422</v>
      </c>
      <c r="C1769" s="428" t="s">
        <v>404</v>
      </c>
      <c r="D1769" s="416">
        <v>2</v>
      </c>
      <c r="E1769" s="417">
        <v>8910</v>
      </c>
      <c r="F1769" s="455">
        <f t="shared" si="208"/>
        <v>17820</v>
      </c>
      <c r="G1769" s="427">
        <f>F1769/1.27</f>
        <v>14031.496062992126</v>
      </c>
    </row>
    <row r="1770" spans="1:7" ht="12.75" customHeight="1">
      <c r="A1770" s="434">
        <v>10</v>
      </c>
      <c r="B1770" s="435" t="s">
        <v>423</v>
      </c>
      <c r="C1770" s="435" t="s">
        <v>403</v>
      </c>
      <c r="D1770" s="416">
        <v>0</v>
      </c>
      <c r="E1770" s="427">
        <v>15750</v>
      </c>
      <c r="F1770" s="455">
        <f aca="true" t="shared" si="210" ref="F1770:F1775">D1770*E1770</f>
        <v>0</v>
      </c>
      <c r="G1770" s="427">
        <f t="shared" si="209"/>
        <v>0</v>
      </c>
    </row>
    <row r="1771" spans="1:7" ht="12.75" customHeight="1">
      <c r="A1771" s="434">
        <v>10</v>
      </c>
      <c r="B1771" s="435" t="s">
        <v>424</v>
      </c>
      <c r="C1771" s="435" t="s">
        <v>403</v>
      </c>
      <c r="D1771" s="416">
        <v>0</v>
      </c>
      <c r="E1771" s="427">
        <v>7650</v>
      </c>
      <c r="F1771" s="455">
        <f t="shared" si="210"/>
        <v>0</v>
      </c>
      <c r="G1771" s="427">
        <f t="shared" si="209"/>
        <v>0</v>
      </c>
    </row>
    <row r="1772" spans="1:7" ht="12.75" customHeight="1">
      <c r="A1772" s="434">
        <v>10</v>
      </c>
      <c r="B1772" s="435" t="s">
        <v>409</v>
      </c>
      <c r="C1772" s="435" t="s">
        <v>403</v>
      </c>
      <c r="D1772" s="416">
        <v>0</v>
      </c>
      <c r="E1772" s="427">
        <v>10350</v>
      </c>
      <c r="F1772" s="455">
        <f t="shared" si="210"/>
        <v>0</v>
      </c>
      <c r="G1772" s="427">
        <f t="shared" si="209"/>
        <v>0</v>
      </c>
    </row>
    <row r="1773" spans="1:7" ht="12.75" customHeight="1">
      <c r="A1773" s="434">
        <v>10</v>
      </c>
      <c r="B1773" s="428" t="s">
        <v>425</v>
      </c>
      <c r="C1773" s="428" t="s">
        <v>403</v>
      </c>
      <c r="D1773" s="416">
        <v>2</v>
      </c>
      <c r="E1773" s="427">
        <v>13860</v>
      </c>
      <c r="F1773" s="455">
        <f t="shared" si="210"/>
        <v>27720</v>
      </c>
      <c r="G1773" s="427">
        <f t="shared" si="209"/>
        <v>21826.771653543306</v>
      </c>
    </row>
    <row r="1774" spans="1:7" ht="12.75" customHeight="1">
      <c r="A1774" s="434">
        <v>10</v>
      </c>
      <c r="B1774" s="428" t="s">
        <v>425</v>
      </c>
      <c r="C1774" s="428" t="s">
        <v>404</v>
      </c>
      <c r="D1774" s="416">
        <v>2</v>
      </c>
      <c r="E1774" s="427">
        <v>11160</v>
      </c>
      <c r="F1774" s="455">
        <f t="shared" si="210"/>
        <v>22320</v>
      </c>
      <c r="G1774" s="427">
        <f t="shared" si="209"/>
        <v>17574.803149606298</v>
      </c>
    </row>
    <row r="1775" spans="1:7" ht="12.75" customHeight="1">
      <c r="A1775" s="434">
        <v>10</v>
      </c>
      <c r="B1775" s="428" t="s">
        <v>426</v>
      </c>
      <c r="C1775" s="428" t="s">
        <v>403</v>
      </c>
      <c r="D1775" s="416">
        <v>2</v>
      </c>
      <c r="E1775" s="427">
        <v>8460</v>
      </c>
      <c r="F1775" s="455">
        <f t="shared" si="210"/>
        <v>16920</v>
      </c>
      <c r="G1775" s="427">
        <f t="shared" si="209"/>
        <v>13322.83464566929</v>
      </c>
    </row>
    <row r="1776" spans="1:7" ht="12.75" customHeight="1">
      <c r="A1776" s="434">
        <v>10</v>
      </c>
      <c r="B1776" s="428" t="s">
        <v>427</v>
      </c>
      <c r="C1776" s="428" t="s">
        <v>404</v>
      </c>
      <c r="D1776" s="438">
        <v>0</v>
      </c>
      <c r="E1776" s="427">
        <v>6600</v>
      </c>
      <c r="F1776" s="455">
        <f aca="true" t="shared" si="211" ref="F1776:F1781">D1776*E1776</f>
        <v>0</v>
      </c>
      <c r="G1776" s="427">
        <f aca="true" t="shared" si="212" ref="G1776:G1781">F1776/1.27</f>
        <v>0</v>
      </c>
    </row>
    <row r="1777" spans="1:7" ht="12.75" customHeight="1">
      <c r="A1777" s="434">
        <v>10</v>
      </c>
      <c r="B1777" s="428" t="s">
        <v>497</v>
      </c>
      <c r="C1777" s="428" t="s">
        <v>404</v>
      </c>
      <c r="D1777" s="438">
        <v>0</v>
      </c>
      <c r="E1777" s="427">
        <v>81000</v>
      </c>
      <c r="F1777" s="456">
        <f t="shared" si="211"/>
        <v>0</v>
      </c>
      <c r="G1777" s="437">
        <f t="shared" si="212"/>
        <v>0</v>
      </c>
    </row>
    <row r="1778" spans="1:7" ht="12.75" customHeight="1">
      <c r="A1778" s="434">
        <v>10</v>
      </c>
      <c r="B1778" s="429" t="s">
        <v>432</v>
      </c>
      <c r="C1778" s="429" t="s">
        <v>403</v>
      </c>
      <c r="D1778" s="438">
        <v>0</v>
      </c>
      <c r="E1778" s="427">
        <v>6800</v>
      </c>
      <c r="F1778" s="456">
        <f t="shared" si="211"/>
        <v>0</v>
      </c>
      <c r="G1778" s="437">
        <f t="shared" si="212"/>
        <v>0</v>
      </c>
    </row>
    <row r="1779" spans="1:7" ht="12.75" customHeight="1">
      <c r="A1779" s="434">
        <v>10</v>
      </c>
      <c r="B1779" s="429" t="s">
        <v>433</v>
      </c>
      <c r="C1779" s="429" t="s">
        <v>404</v>
      </c>
      <c r="D1779" s="438">
        <v>0</v>
      </c>
      <c r="E1779" s="427">
        <v>6100</v>
      </c>
      <c r="F1779" s="456">
        <f t="shared" si="211"/>
        <v>0</v>
      </c>
      <c r="G1779" s="437">
        <f t="shared" si="212"/>
        <v>0</v>
      </c>
    </row>
    <row r="1780" spans="1:7" ht="12.75" customHeight="1">
      <c r="A1780" s="434">
        <v>10</v>
      </c>
      <c r="B1780" s="429" t="s">
        <v>434</v>
      </c>
      <c r="C1780" s="429" t="s">
        <v>403</v>
      </c>
      <c r="D1780" s="438">
        <v>0</v>
      </c>
      <c r="E1780" s="427">
        <v>5800</v>
      </c>
      <c r="F1780" s="456">
        <f t="shared" si="211"/>
        <v>0</v>
      </c>
      <c r="G1780" s="437">
        <f t="shared" si="212"/>
        <v>0</v>
      </c>
    </row>
    <row r="1781" spans="1:7" ht="12.75" customHeight="1">
      <c r="A1781" s="434">
        <v>10</v>
      </c>
      <c r="B1781" s="429" t="s">
        <v>434</v>
      </c>
      <c r="C1781" s="429" t="s">
        <v>404</v>
      </c>
      <c r="D1781" s="438">
        <v>0</v>
      </c>
      <c r="E1781" s="427">
        <v>5100</v>
      </c>
      <c r="F1781" s="456">
        <f t="shared" si="211"/>
        <v>0</v>
      </c>
      <c r="G1781" s="437">
        <f t="shared" si="212"/>
        <v>0</v>
      </c>
    </row>
    <row r="1782" spans="1:7" ht="12.75" customHeight="1">
      <c r="A1782" s="434"/>
      <c r="B1782" s="439"/>
      <c r="C1782" s="439"/>
      <c r="D1782" s="438"/>
      <c r="E1782" s="427"/>
      <c r="F1782" s="456"/>
      <c r="G1782" s="439"/>
    </row>
    <row r="1783" spans="1:7" ht="12.75" customHeight="1">
      <c r="A1783" s="489"/>
      <c r="B1783" s="489" t="s">
        <v>439</v>
      </c>
      <c r="C1783" s="489"/>
      <c r="D1783" s="489"/>
      <c r="E1783" s="490"/>
      <c r="F1783" s="491"/>
      <c r="G1783" s="490">
        <f>SUM(G1785:G1790)</f>
        <v>875590.5511811024</v>
      </c>
    </row>
    <row r="1784" spans="1:7" ht="12.75" customHeight="1">
      <c r="A1784" s="439"/>
      <c r="B1784" s="440"/>
      <c r="C1784" s="440"/>
      <c r="D1784" s="440"/>
      <c r="E1784" s="492"/>
      <c r="F1784" s="496"/>
      <c r="G1784" s="497"/>
    </row>
    <row r="1785" spans="1:7" ht="12.75" customHeight="1">
      <c r="A1785" s="434">
        <v>10</v>
      </c>
      <c r="B1785" s="428" t="s">
        <v>439</v>
      </c>
      <c r="C1785" s="428" t="s">
        <v>403</v>
      </c>
      <c r="D1785" s="416">
        <v>300</v>
      </c>
      <c r="E1785" s="417">
        <v>1550</v>
      </c>
      <c r="F1785" s="455">
        <f aca="true" t="shared" si="213" ref="F1785:F1790">D1785*E1785</f>
        <v>465000</v>
      </c>
      <c r="G1785" s="427">
        <f aca="true" t="shared" si="214" ref="G1785:G1790">F1785/1.27</f>
        <v>366141.7322834646</v>
      </c>
    </row>
    <row r="1786" spans="1:7" ht="12.75" customHeight="1">
      <c r="A1786" s="434">
        <v>10</v>
      </c>
      <c r="B1786" s="428" t="s">
        <v>439</v>
      </c>
      <c r="C1786" s="428" t="s">
        <v>404</v>
      </c>
      <c r="D1786" s="416">
        <v>20</v>
      </c>
      <c r="E1786" s="417">
        <v>1300</v>
      </c>
      <c r="F1786" s="455">
        <f t="shared" si="213"/>
        <v>26000</v>
      </c>
      <c r="G1786" s="427">
        <f t="shared" si="214"/>
        <v>20472.440944881888</v>
      </c>
    </row>
    <row r="1787" spans="1:7" ht="12.75" customHeight="1">
      <c r="A1787" s="434">
        <v>10</v>
      </c>
      <c r="B1787" s="428" t="s">
        <v>498</v>
      </c>
      <c r="C1787" s="428" t="s">
        <v>403</v>
      </c>
      <c r="D1787" s="416">
        <v>400</v>
      </c>
      <c r="E1787" s="417">
        <v>1100</v>
      </c>
      <c r="F1787" s="455">
        <f t="shared" si="213"/>
        <v>440000</v>
      </c>
      <c r="G1787" s="427">
        <f t="shared" si="214"/>
        <v>346456.6929133858</v>
      </c>
    </row>
    <row r="1788" spans="1:7" ht="12.75" customHeight="1">
      <c r="A1788" s="434">
        <v>10</v>
      </c>
      <c r="B1788" s="428" t="s">
        <v>498</v>
      </c>
      <c r="C1788" s="428" t="s">
        <v>404</v>
      </c>
      <c r="D1788" s="416">
        <v>100</v>
      </c>
      <c r="E1788" s="417">
        <v>900</v>
      </c>
      <c r="F1788" s="455">
        <f t="shared" si="213"/>
        <v>90000</v>
      </c>
      <c r="G1788" s="427">
        <f t="shared" si="214"/>
        <v>70866.14173228346</v>
      </c>
    </row>
    <row r="1789" spans="1:7" ht="12.75" customHeight="1">
      <c r="A1789" s="434">
        <v>10</v>
      </c>
      <c r="B1789" s="428" t="s">
        <v>499</v>
      </c>
      <c r="C1789" s="428" t="s">
        <v>403</v>
      </c>
      <c r="D1789" s="416">
        <v>30</v>
      </c>
      <c r="E1789" s="417">
        <v>1190</v>
      </c>
      <c r="F1789" s="455">
        <f t="shared" si="213"/>
        <v>35700</v>
      </c>
      <c r="G1789" s="427">
        <f t="shared" si="214"/>
        <v>28110.23622047244</v>
      </c>
    </row>
    <row r="1790" spans="1:7" ht="12.75" customHeight="1">
      <c r="A1790" s="434">
        <v>10</v>
      </c>
      <c r="B1790" s="428" t="s">
        <v>500</v>
      </c>
      <c r="C1790" s="428" t="s">
        <v>403</v>
      </c>
      <c r="D1790" s="416">
        <v>70</v>
      </c>
      <c r="E1790" s="417">
        <v>790</v>
      </c>
      <c r="F1790" s="455">
        <f t="shared" si="213"/>
        <v>55300</v>
      </c>
      <c r="G1790" s="427">
        <f t="shared" si="214"/>
        <v>43543.30708661417</v>
      </c>
    </row>
    <row r="1791" spans="1:7" ht="12.75" customHeight="1">
      <c r="A1791" s="434"/>
      <c r="B1791" s="428"/>
      <c r="C1791" s="428"/>
      <c r="D1791" s="416"/>
      <c r="E1791" s="417"/>
      <c r="F1791" s="455"/>
      <c r="G1791" s="427"/>
    </row>
    <row r="1792" spans="1:7" ht="12.75" customHeight="1">
      <c r="A1792" s="489"/>
      <c r="B1792" s="489" t="s">
        <v>440</v>
      </c>
      <c r="C1792" s="489"/>
      <c r="D1792" s="489"/>
      <c r="E1792" s="490"/>
      <c r="F1792" s="491"/>
      <c r="G1792" s="490">
        <f>SUM(G1794:G1801)</f>
        <v>65669.29133858268</v>
      </c>
    </row>
    <row r="1793" spans="1:10" s="432" customFormat="1" ht="12.75" customHeight="1">
      <c r="A1793" s="443"/>
      <c r="B1793" s="443"/>
      <c r="C1793" s="443"/>
      <c r="D1793" s="443"/>
      <c r="E1793" s="452"/>
      <c r="F1793" s="458"/>
      <c r="G1793" s="452"/>
      <c r="I1793" s="433"/>
      <c r="J1793" s="433"/>
    </row>
    <row r="1794" spans="1:7" ht="12.75" customHeight="1">
      <c r="A1794" s="434">
        <v>10</v>
      </c>
      <c r="B1794" s="428" t="s">
        <v>501</v>
      </c>
      <c r="C1794" s="428" t="s">
        <v>452</v>
      </c>
      <c r="D1794" s="416"/>
      <c r="E1794" s="452">
        <v>14000</v>
      </c>
      <c r="F1794" s="455">
        <f aca="true" t="shared" si="215" ref="F1794:F1801">D1794*E1794</f>
        <v>0</v>
      </c>
      <c r="G1794" s="427">
        <f aca="true" t="shared" si="216" ref="G1794:G1801">F1794/1.27</f>
        <v>0</v>
      </c>
    </row>
    <row r="1795" spans="1:7" ht="12.75" customHeight="1">
      <c r="A1795" s="434">
        <v>10</v>
      </c>
      <c r="B1795" s="428" t="s">
        <v>501</v>
      </c>
      <c r="C1795" s="428" t="s">
        <v>404</v>
      </c>
      <c r="D1795" s="416"/>
      <c r="E1795" s="452">
        <v>11700</v>
      </c>
      <c r="F1795" s="455">
        <f t="shared" si="215"/>
        <v>0</v>
      </c>
      <c r="G1795" s="427">
        <f t="shared" si="216"/>
        <v>0</v>
      </c>
    </row>
    <row r="1796" spans="1:7" ht="12.75" customHeight="1">
      <c r="A1796" s="434">
        <v>10</v>
      </c>
      <c r="B1796" s="428" t="s">
        <v>505</v>
      </c>
      <c r="C1796" s="428" t="s">
        <v>452</v>
      </c>
      <c r="D1796" s="416"/>
      <c r="E1796" s="417">
        <v>9900</v>
      </c>
      <c r="F1796" s="455">
        <f t="shared" si="215"/>
        <v>0</v>
      </c>
      <c r="G1796" s="427">
        <f t="shared" si="216"/>
        <v>0</v>
      </c>
    </row>
    <row r="1797" spans="1:7" ht="12.75" customHeight="1">
      <c r="A1797" s="434">
        <v>10</v>
      </c>
      <c r="B1797" s="428" t="s">
        <v>505</v>
      </c>
      <c r="C1797" s="428" t="s">
        <v>404</v>
      </c>
      <c r="D1797" s="416">
        <v>6</v>
      </c>
      <c r="E1797" s="417">
        <v>8100</v>
      </c>
      <c r="F1797" s="455">
        <f t="shared" si="215"/>
        <v>48600</v>
      </c>
      <c r="G1797" s="427">
        <f t="shared" si="216"/>
        <v>38267.71653543307</v>
      </c>
    </row>
    <row r="1798" spans="1:7" ht="12.75" customHeight="1">
      <c r="A1798" s="434">
        <v>10</v>
      </c>
      <c r="B1798" s="428" t="s">
        <v>502</v>
      </c>
      <c r="C1798" s="428" t="s">
        <v>452</v>
      </c>
      <c r="D1798" s="438">
        <v>3</v>
      </c>
      <c r="E1798" s="427">
        <v>7300</v>
      </c>
      <c r="F1798" s="455">
        <f t="shared" si="215"/>
        <v>21900</v>
      </c>
      <c r="G1798" s="427">
        <f t="shared" si="216"/>
        <v>17244.094488188977</v>
      </c>
    </row>
    <row r="1799" spans="1:7" ht="12.75" customHeight="1">
      <c r="A1799" s="434">
        <v>10</v>
      </c>
      <c r="B1799" s="428" t="s">
        <v>502</v>
      </c>
      <c r="C1799" s="428" t="s">
        <v>404</v>
      </c>
      <c r="D1799" s="438"/>
      <c r="E1799" s="427">
        <v>6200</v>
      </c>
      <c r="F1799" s="455">
        <f t="shared" si="215"/>
        <v>0</v>
      </c>
      <c r="G1799" s="427">
        <f t="shared" si="216"/>
        <v>0</v>
      </c>
    </row>
    <row r="1800" spans="1:7" ht="12.75" customHeight="1">
      <c r="A1800" s="434">
        <v>10</v>
      </c>
      <c r="B1800" s="428" t="s">
        <v>503</v>
      </c>
      <c r="C1800" s="428" t="s">
        <v>452</v>
      </c>
      <c r="D1800" s="416"/>
      <c r="E1800" s="417">
        <v>5200</v>
      </c>
      <c r="F1800" s="455">
        <f t="shared" si="215"/>
        <v>0</v>
      </c>
      <c r="G1800" s="427">
        <f t="shared" si="216"/>
        <v>0</v>
      </c>
    </row>
    <row r="1801" spans="1:7" ht="12.75" customHeight="1">
      <c r="A1801" s="434">
        <v>10</v>
      </c>
      <c r="B1801" s="428" t="s">
        <v>503</v>
      </c>
      <c r="C1801" s="428" t="s">
        <v>404</v>
      </c>
      <c r="D1801" s="416">
        <v>3</v>
      </c>
      <c r="E1801" s="417">
        <v>4300</v>
      </c>
      <c r="F1801" s="455">
        <f t="shared" si="215"/>
        <v>12900</v>
      </c>
      <c r="G1801" s="427">
        <f t="shared" si="216"/>
        <v>10157.48031496063</v>
      </c>
    </row>
    <row r="1802" spans="1:7" ht="12.75" customHeight="1">
      <c r="A1802" s="434"/>
      <c r="B1802" s="439"/>
      <c r="C1802" s="439"/>
      <c r="D1802" s="438"/>
      <c r="E1802" s="427"/>
      <c r="F1802" s="456"/>
      <c r="G1802" s="439"/>
    </row>
    <row r="1803" spans="1:7" ht="12.75" customHeight="1">
      <c r="A1803" s="489"/>
      <c r="B1803" s="489" t="s">
        <v>428</v>
      </c>
      <c r="C1803" s="489"/>
      <c r="D1803" s="489"/>
      <c r="E1803" s="490"/>
      <c r="F1803" s="491"/>
      <c r="G1803" s="490">
        <f>SUM(G1805:G1852)</f>
        <v>165551.1811023622</v>
      </c>
    </row>
    <row r="1804" spans="1:7" ht="12.75" customHeight="1">
      <c r="A1804" s="439"/>
      <c r="B1804" s="440"/>
      <c r="C1804" s="440"/>
      <c r="D1804" s="440"/>
      <c r="E1804" s="492"/>
      <c r="F1804" s="496"/>
      <c r="G1804" s="497"/>
    </row>
    <row r="1805" spans="1:7" ht="12.75" customHeight="1">
      <c r="A1805" s="434">
        <v>10</v>
      </c>
      <c r="B1805" s="428" t="s">
        <v>504</v>
      </c>
      <c r="C1805" s="428" t="s">
        <v>403</v>
      </c>
      <c r="D1805" s="416">
        <v>25</v>
      </c>
      <c r="E1805" s="452">
        <v>650</v>
      </c>
      <c r="F1805" s="455">
        <f>D1805*E1805</f>
        <v>16250</v>
      </c>
      <c r="G1805" s="427">
        <f aca="true" t="shared" si="217" ref="G1805:G1852">F1805/1.27</f>
        <v>12795.27559055118</v>
      </c>
    </row>
    <row r="1806" spans="1:7" ht="12.75" customHeight="1">
      <c r="A1806" s="434">
        <v>10</v>
      </c>
      <c r="B1806" s="428" t="s">
        <v>471</v>
      </c>
      <c r="C1806" s="428" t="s">
        <v>403</v>
      </c>
      <c r="D1806" s="416"/>
      <c r="E1806" s="452">
        <v>1000</v>
      </c>
      <c r="F1806" s="455">
        <f aca="true" t="shared" si="218" ref="F1806:F1852">D1806*E1806</f>
        <v>0</v>
      </c>
      <c r="G1806" s="427">
        <f t="shared" si="217"/>
        <v>0</v>
      </c>
    </row>
    <row r="1807" spans="1:7" ht="12.75" customHeight="1">
      <c r="A1807" s="434">
        <v>10</v>
      </c>
      <c r="B1807" s="428" t="s">
        <v>473</v>
      </c>
      <c r="C1807" s="428" t="s">
        <v>403</v>
      </c>
      <c r="D1807" s="416"/>
      <c r="E1807" s="452">
        <v>400</v>
      </c>
      <c r="F1807" s="455">
        <f t="shared" si="218"/>
        <v>0</v>
      </c>
      <c r="G1807" s="427">
        <f t="shared" si="217"/>
        <v>0</v>
      </c>
    </row>
    <row r="1808" spans="1:7" ht="12.75" customHeight="1">
      <c r="A1808" s="434">
        <v>10</v>
      </c>
      <c r="B1808" s="428" t="s">
        <v>474</v>
      </c>
      <c r="C1808" s="428" t="s">
        <v>403</v>
      </c>
      <c r="D1808" s="416"/>
      <c r="E1808" s="452">
        <v>700</v>
      </c>
      <c r="F1808" s="455">
        <f t="shared" si="218"/>
        <v>0</v>
      </c>
      <c r="G1808" s="427">
        <f t="shared" si="217"/>
        <v>0</v>
      </c>
    </row>
    <row r="1809" spans="1:7" ht="12.75" customHeight="1">
      <c r="A1809" s="434">
        <v>10</v>
      </c>
      <c r="B1809" s="428" t="s">
        <v>468</v>
      </c>
      <c r="C1809" s="428" t="s">
        <v>403</v>
      </c>
      <c r="D1809" s="416">
        <v>5</v>
      </c>
      <c r="E1809" s="452">
        <v>4800</v>
      </c>
      <c r="F1809" s="455">
        <f t="shared" si="218"/>
        <v>24000</v>
      </c>
      <c r="G1809" s="427">
        <f t="shared" si="217"/>
        <v>18897.63779527559</v>
      </c>
    </row>
    <row r="1810" spans="1:7" ht="12.75" customHeight="1">
      <c r="A1810" s="434">
        <v>10</v>
      </c>
      <c r="B1810" s="428" t="s">
        <v>469</v>
      </c>
      <c r="C1810" s="428" t="s">
        <v>403</v>
      </c>
      <c r="D1810" s="416">
        <v>5</v>
      </c>
      <c r="E1810" s="452">
        <v>6000</v>
      </c>
      <c r="F1810" s="455">
        <f t="shared" si="218"/>
        <v>30000</v>
      </c>
      <c r="G1810" s="427">
        <f t="shared" si="217"/>
        <v>23622.047244094487</v>
      </c>
    </row>
    <row r="1811" spans="1:7" ht="12.75" customHeight="1">
      <c r="A1811" s="434">
        <v>10</v>
      </c>
      <c r="B1811" s="428" t="s">
        <v>470</v>
      </c>
      <c r="C1811" s="428" t="s">
        <v>403</v>
      </c>
      <c r="D1811" s="416">
        <v>5</v>
      </c>
      <c r="E1811" s="452">
        <v>7200</v>
      </c>
      <c r="F1811" s="455">
        <f t="shared" si="218"/>
        <v>36000</v>
      </c>
      <c r="G1811" s="427">
        <f t="shared" si="217"/>
        <v>28346.456692913387</v>
      </c>
    </row>
    <row r="1812" spans="1:7" ht="12.75" customHeight="1">
      <c r="A1812" s="434">
        <v>10</v>
      </c>
      <c r="B1812" s="428" t="s">
        <v>506</v>
      </c>
      <c r="C1812" s="428" t="s">
        <v>403</v>
      </c>
      <c r="D1812" s="416"/>
      <c r="E1812" s="452">
        <v>4500</v>
      </c>
      <c r="F1812" s="455">
        <f t="shared" si="218"/>
        <v>0</v>
      </c>
      <c r="G1812" s="427">
        <f t="shared" si="217"/>
        <v>0</v>
      </c>
    </row>
    <row r="1813" spans="1:7" ht="12.75" customHeight="1">
      <c r="A1813" s="434">
        <v>10</v>
      </c>
      <c r="B1813" s="428" t="s">
        <v>507</v>
      </c>
      <c r="C1813" s="428" t="s">
        <v>403</v>
      </c>
      <c r="D1813" s="416"/>
      <c r="E1813" s="452">
        <v>9000</v>
      </c>
      <c r="F1813" s="455">
        <f t="shared" si="218"/>
        <v>0</v>
      </c>
      <c r="G1813" s="427">
        <f t="shared" si="217"/>
        <v>0</v>
      </c>
    </row>
    <row r="1814" spans="1:7" ht="12.75" customHeight="1">
      <c r="A1814" s="434">
        <v>10</v>
      </c>
      <c r="B1814" s="428" t="s">
        <v>472</v>
      </c>
      <c r="C1814" s="428" t="s">
        <v>403</v>
      </c>
      <c r="D1814" s="416">
        <v>10</v>
      </c>
      <c r="E1814" s="452">
        <v>4200</v>
      </c>
      <c r="F1814" s="455">
        <f t="shared" si="218"/>
        <v>42000</v>
      </c>
      <c r="G1814" s="427">
        <f t="shared" si="217"/>
        <v>33070.86614173228</v>
      </c>
    </row>
    <row r="1815" spans="1:7" ht="12.75" customHeight="1">
      <c r="A1815" s="434">
        <v>10</v>
      </c>
      <c r="B1815" s="428" t="s">
        <v>467</v>
      </c>
      <c r="C1815" s="428" t="s">
        <v>403</v>
      </c>
      <c r="D1815" s="416"/>
      <c r="E1815" s="452">
        <v>3700</v>
      </c>
      <c r="F1815" s="455">
        <f t="shared" si="218"/>
        <v>0</v>
      </c>
      <c r="G1815" s="427">
        <f t="shared" si="217"/>
        <v>0</v>
      </c>
    </row>
    <row r="1816" spans="1:7" ht="12.75" customHeight="1">
      <c r="A1816" s="434">
        <v>10</v>
      </c>
      <c r="B1816" s="428" t="s">
        <v>466</v>
      </c>
      <c r="C1816" s="428" t="s">
        <v>403</v>
      </c>
      <c r="D1816" s="416"/>
      <c r="E1816" s="452">
        <v>3000</v>
      </c>
      <c r="F1816" s="455">
        <f t="shared" si="218"/>
        <v>0</v>
      </c>
      <c r="G1816" s="427">
        <f t="shared" si="217"/>
        <v>0</v>
      </c>
    </row>
    <row r="1817" spans="1:7" ht="12.75" customHeight="1">
      <c r="A1817" s="434">
        <v>10</v>
      </c>
      <c r="B1817" s="428" t="s">
        <v>508</v>
      </c>
      <c r="C1817" s="428" t="s">
        <v>403</v>
      </c>
      <c r="D1817" s="416"/>
      <c r="E1817" s="452">
        <v>3300</v>
      </c>
      <c r="F1817" s="455">
        <f t="shared" si="218"/>
        <v>0</v>
      </c>
      <c r="G1817" s="427">
        <f t="shared" si="217"/>
        <v>0</v>
      </c>
    </row>
    <row r="1818" spans="1:7" ht="12.75" customHeight="1">
      <c r="A1818" s="434">
        <v>10</v>
      </c>
      <c r="B1818" s="428" t="s">
        <v>465</v>
      </c>
      <c r="C1818" s="428" t="s">
        <v>403</v>
      </c>
      <c r="D1818" s="416"/>
      <c r="E1818" s="452">
        <v>5500</v>
      </c>
      <c r="F1818" s="455">
        <f t="shared" si="218"/>
        <v>0</v>
      </c>
      <c r="G1818" s="427">
        <f t="shared" si="217"/>
        <v>0</v>
      </c>
    </row>
    <row r="1819" spans="1:7" ht="12.75" customHeight="1">
      <c r="A1819" s="434">
        <v>10</v>
      </c>
      <c r="B1819" s="428" t="s">
        <v>509</v>
      </c>
      <c r="C1819" s="428" t="s">
        <v>403</v>
      </c>
      <c r="D1819" s="416"/>
      <c r="E1819" s="452">
        <v>4400</v>
      </c>
      <c r="F1819" s="455">
        <f t="shared" si="218"/>
        <v>0</v>
      </c>
      <c r="G1819" s="427">
        <f t="shared" si="217"/>
        <v>0</v>
      </c>
    </row>
    <row r="1820" spans="1:7" ht="12.75" customHeight="1">
      <c r="A1820" s="434">
        <v>10</v>
      </c>
      <c r="B1820" s="428" t="s">
        <v>510</v>
      </c>
      <c r="C1820" s="428" t="s">
        <v>403</v>
      </c>
      <c r="D1820" s="416">
        <v>5</v>
      </c>
      <c r="E1820" s="452">
        <v>4000</v>
      </c>
      <c r="F1820" s="455">
        <f t="shared" si="218"/>
        <v>20000</v>
      </c>
      <c r="G1820" s="427">
        <f t="shared" si="217"/>
        <v>15748.031496062991</v>
      </c>
    </row>
    <row r="1821" spans="1:7" ht="12.75" customHeight="1">
      <c r="A1821" s="434">
        <v>10</v>
      </c>
      <c r="B1821" s="428" t="s">
        <v>511</v>
      </c>
      <c r="C1821" s="428" t="s">
        <v>403</v>
      </c>
      <c r="D1821" s="416"/>
      <c r="E1821" s="452">
        <v>4000</v>
      </c>
      <c r="F1821" s="455">
        <f t="shared" si="218"/>
        <v>0</v>
      </c>
      <c r="G1821" s="427">
        <f t="shared" si="217"/>
        <v>0</v>
      </c>
    </row>
    <row r="1822" spans="1:7" ht="12.75" customHeight="1">
      <c r="A1822" s="434">
        <v>10</v>
      </c>
      <c r="B1822" s="428" t="s">
        <v>512</v>
      </c>
      <c r="C1822" s="428" t="s">
        <v>403</v>
      </c>
      <c r="D1822" s="416">
        <v>5</v>
      </c>
      <c r="E1822" s="452">
        <v>4000</v>
      </c>
      <c r="F1822" s="455">
        <f t="shared" si="218"/>
        <v>20000</v>
      </c>
      <c r="G1822" s="427">
        <f t="shared" si="217"/>
        <v>15748.031496062991</v>
      </c>
    </row>
    <row r="1823" spans="1:7" ht="12.75" customHeight="1">
      <c r="A1823" s="434">
        <v>10</v>
      </c>
      <c r="B1823" s="428" t="s">
        <v>513</v>
      </c>
      <c r="C1823" s="428" t="s">
        <v>403</v>
      </c>
      <c r="D1823" s="416">
        <v>5</v>
      </c>
      <c r="E1823" s="452">
        <v>4400</v>
      </c>
      <c r="F1823" s="455">
        <f t="shared" si="218"/>
        <v>22000</v>
      </c>
      <c r="G1823" s="427">
        <f t="shared" si="217"/>
        <v>17322.834645669293</v>
      </c>
    </row>
    <row r="1824" spans="1:7" ht="12.75" customHeight="1">
      <c r="A1824" s="434">
        <v>10</v>
      </c>
      <c r="B1824" s="428" t="s">
        <v>515</v>
      </c>
      <c r="C1824" s="428" t="s">
        <v>403</v>
      </c>
      <c r="D1824" s="416"/>
      <c r="E1824" s="452">
        <v>4900</v>
      </c>
      <c r="F1824" s="455">
        <f t="shared" si="218"/>
        <v>0</v>
      </c>
      <c r="G1824" s="427">
        <f t="shared" si="217"/>
        <v>0</v>
      </c>
    </row>
    <row r="1825" spans="1:7" ht="12.75" customHeight="1">
      <c r="A1825" s="434">
        <v>10</v>
      </c>
      <c r="B1825" s="428" t="s">
        <v>514</v>
      </c>
      <c r="C1825" s="428" t="s">
        <v>403</v>
      </c>
      <c r="D1825" s="416"/>
      <c r="E1825" s="452">
        <v>4400</v>
      </c>
      <c r="F1825" s="455">
        <f t="shared" si="218"/>
        <v>0</v>
      </c>
      <c r="G1825" s="427">
        <f t="shared" si="217"/>
        <v>0</v>
      </c>
    </row>
    <row r="1826" spans="1:7" ht="12.75" customHeight="1">
      <c r="A1826" s="434">
        <v>10</v>
      </c>
      <c r="B1826" s="428" t="s">
        <v>464</v>
      </c>
      <c r="C1826" s="428" t="s">
        <v>403</v>
      </c>
      <c r="D1826" s="416"/>
      <c r="E1826" s="452">
        <v>4900</v>
      </c>
      <c r="F1826" s="455">
        <f t="shared" si="218"/>
        <v>0</v>
      </c>
      <c r="G1826" s="427">
        <f t="shared" si="217"/>
        <v>0</v>
      </c>
    </row>
    <row r="1827" spans="1:7" ht="12.75" customHeight="1">
      <c r="A1827" s="434">
        <v>10</v>
      </c>
      <c r="B1827" s="428" t="s">
        <v>463</v>
      </c>
      <c r="C1827" s="428" t="s">
        <v>403</v>
      </c>
      <c r="D1827" s="416"/>
      <c r="E1827" s="452">
        <v>5500</v>
      </c>
      <c r="F1827" s="455">
        <f t="shared" si="218"/>
        <v>0</v>
      </c>
      <c r="G1827" s="427">
        <f t="shared" si="217"/>
        <v>0</v>
      </c>
    </row>
    <row r="1828" spans="1:7" ht="12.75" customHeight="1">
      <c r="A1828" s="434">
        <v>10</v>
      </c>
      <c r="B1828" s="428" t="s">
        <v>462</v>
      </c>
      <c r="C1828" s="428" t="s">
        <v>403</v>
      </c>
      <c r="D1828" s="416"/>
      <c r="E1828" s="452">
        <v>6900</v>
      </c>
      <c r="F1828" s="455">
        <f t="shared" si="218"/>
        <v>0</v>
      </c>
      <c r="G1828" s="427">
        <f t="shared" si="217"/>
        <v>0</v>
      </c>
    </row>
    <row r="1829" spans="1:7" ht="12.75" customHeight="1">
      <c r="A1829" s="434">
        <v>10</v>
      </c>
      <c r="B1829" s="428" t="s">
        <v>516</v>
      </c>
      <c r="C1829" s="428" t="s">
        <v>403</v>
      </c>
      <c r="D1829" s="416"/>
      <c r="E1829" s="452">
        <v>3200</v>
      </c>
      <c r="F1829" s="455">
        <f t="shared" si="218"/>
        <v>0</v>
      </c>
      <c r="G1829" s="427">
        <f t="shared" si="217"/>
        <v>0</v>
      </c>
    </row>
    <row r="1830" spans="1:7" ht="12.75" customHeight="1">
      <c r="A1830" s="434">
        <v>10</v>
      </c>
      <c r="B1830" s="428" t="s">
        <v>517</v>
      </c>
      <c r="C1830" s="428" t="s">
        <v>403</v>
      </c>
      <c r="D1830" s="416"/>
      <c r="E1830" s="452">
        <v>1400</v>
      </c>
      <c r="F1830" s="455">
        <f t="shared" si="218"/>
        <v>0</v>
      </c>
      <c r="G1830" s="427">
        <f t="shared" si="217"/>
        <v>0</v>
      </c>
    </row>
    <row r="1831" spans="1:7" ht="12.75" customHeight="1">
      <c r="A1831" s="434">
        <v>10</v>
      </c>
      <c r="B1831" s="428" t="s">
        <v>518</v>
      </c>
      <c r="C1831" s="428" t="s">
        <v>403</v>
      </c>
      <c r="D1831" s="416"/>
      <c r="E1831" s="452">
        <v>2700</v>
      </c>
      <c r="F1831" s="455">
        <f t="shared" si="218"/>
        <v>0</v>
      </c>
      <c r="G1831" s="427">
        <f t="shared" si="217"/>
        <v>0</v>
      </c>
    </row>
    <row r="1832" spans="1:7" ht="12.75" customHeight="1">
      <c r="A1832" s="434">
        <v>10</v>
      </c>
      <c r="B1832" s="428" t="s">
        <v>519</v>
      </c>
      <c r="C1832" s="428" t="s">
        <v>403</v>
      </c>
      <c r="D1832" s="416"/>
      <c r="E1832" s="452">
        <v>2300</v>
      </c>
      <c r="F1832" s="455">
        <f t="shared" si="218"/>
        <v>0</v>
      </c>
      <c r="G1832" s="427">
        <f t="shared" si="217"/>
        <v>0</v>
      </c>
    </row>
    <row r="1833" spans="1:7" ht="12.75" customHeight="1">
      <c r="A1833" s="434">
        <v>10</v>
      </c>
      <c r="B1833" s="428" t="s">
        <v>520</v>
      </c>
      <c r="C1833" s="428" t="s">
        <v>403</v>
      </c>
      <c r="D1833" s="416"/>
      <c r="E1833" s="452">
        <v>3200</v>
      </c>
      <c r="F1833" s="455">
        <f t="shared" si="218"/>
        <v>0</v>
      </c>
      <c r="G1833" s="427">
        <f t="shared" si="217"/>
        <v>0</v>
      </c>
    </row>
    <row r="1834" spans="1:7" ht="12.75" customHeight="1">
      <c r="A1834" s="434">
        <v>10</v>
      </c>
      <c r="B1834" s="428" t="s">
        <v>521</v>
      </c>
      <c r="C1834" s="428" t="s">
        <v>403</v>
      </c>
      <c r="D1834" s="416"/>
      <c r="E1834" s="452">
        <v>3200</v>
      </c>
      <c r="F1834" s="455">
        <f t="shared" si="218"/>
        <v>0</v>
      </c>
      <c r="G1834" s="427">
        <f t="shared" si="217"/>
        <v>0</v>
      </c>
    </row>
    <row r="1835" spans="1:7" ht="12.75" customHeight="1">
      <c r="A1835" s="434">
        <v>10</v>
      </c>
      <c r="B1835" s="428" t="s">
        <v>461</v>
      </c>
      <c r="C1835" s="428" t="s">
        <v>403</v>
      </c>
      <c r="D1835" s="416"/>
      <c r="E1835" s="452">
        <v>7900</v>
      </c>
      <c r="F1835" s="455">
        <f t="shared" si="218"/>
        <v>0</v>
      </c>
      <c r="G1835" s="427">
        <f t="shared" si="217"/>
        <v>0</v>
      </c>
    </row>
    <row r="1836" spans="1:7" ht="12.75" customHeight="1">
      <c r="A1836" s="434">
        <v>10</v>
      </c>
      <c r="B1836" s="428" t="s">
        <v>460</v>
      </c>
      <c r="C1836" s="428" t="s">
        <v>403</v>
      </c>
      <c r="D1836" s="416"/>
      <c r="E1836" s="452">
        <v>4500</v>
      </c>
      <c r="F1836" s="455">
        <f t="shared" si="218"/>
        <v>0</v>
      </c>
      <c r="G1836" s="427">
        <f t="shared" si="217"/>
        <v>0</v>
      </c>
    </row>
    <row r="1837" spans="1:7" ht="12.75" customHeight="1">
      <c r="A1837" s="434">
        <v>10</v>
      </c>
      <c r="B1837" s="428" t="s">
        <v>459</v>
      </c>
      <c r="C1837" s="428" t="s">
        <v>403</v>
      </c>
      <c r="D1837" s="416"/>
      <c r="E1837" s="452">
        <v>5500</v>
      </c>
      <c r="F1837" s="455">
        <f t="shared" si="218"/>
        <v>0</v>
      </c>
      <c r="G1837" s="427">
        <f t="shared" si="217"/>
        <v>0</v>
      </c>
    </row>
    <row r="1838" spans="1:7" ht="12.75" customHeight="1">
      <c r="A1838" s="434">
        <v>10</v>
      </c>
      <c r="B1838" s="428" t="s">
        <v>480</v>
      </c>
      <c r="C1838" s="428" t="s">
        <v>403</v>
      </c>
      <c r="D1838" s="416"/>
      <c r="E1838" s="452">
        <v>2600</v>
      </c>
      <c r="F1838" s="455">
        <f t="shared" si="218"/>
        <v>0</v>
      </c>
      <c r="G1838" s="427">
        <f t="shared" si="217"/>
        <v>0</v>
      </c>
    </row>
    <row r="1839" spans="1:7" ht="12.75" customHeight="1">
      <c r="A1839" s="434">
        <v>10</v>
      </c>
      <c r="B1839" s="428" t="s">
        <v>458</v>
      </c>
      <c r="C1839" s="428" t="s">
        <v>403</v>
      </c>
      <c r="D1839" s="416"/>
      <c r="E1839" s="452">
        <v>8900</v>
      </c>
      <c r="F1839" s="455">
        <f t="shared" si="218"/>
        <v>0</v>
      </c>
      <c r="G1839" s="427">
        <f t="shared" si="217"/>
        <v>0</v>
      </c>
    </row>
    <row r="1840" spans="1:7" ht="12.75" customHeight="1">
      <c r="A1840" s="434">
        <v>10</v>
      </c>
      <c r="B1840" s="428" t="s">
        <v>457</v>
      </c>
      <c r="C1840" s="428" t="s">
        <v>403</v>
      </c>
      <c r="D1840" s="416"/>
      <c r="E1840" s="452">
        <v>9900</v>
      </c>
      <c r="F1840" s="455">
        <f t="shared" si="218"/>
        <v>0</v>
      </c>
      <c r="G1840" s="427">
        <f t="shared" si="217"/>
        <v>0</v>
      </c>
    </row>
    <row r="1841" spans="1:7" ht="12.75" customHeight="1">
      <c r="A1841" s="434">
        <v>10</v>
      </c>
      <c r="B1841" s="428" t="s">
        <v>456</v>
      </c>
      <c r="C1841" s="428" t="s">
        <v>403</v>
      </c>
      <c r="D1841" s="416"/>
      <c r="E1841" s="452">
        <v>9900</v>
      </c>
      <c r="F1841" s="455">
        <f t="shared" si="218"/>
        <v>0</v>
      </c>
      <c r="G1841" s="427">
        <f t="shared" si="217"/>
        <v>0</v>
      </c>
    </row>
    <row r="1842" spans="1:7" ht="12.75" customHeight="1">
      <c r="A1842" s="434">
        <v>10</v>
      </c>
      <c r="B1842" s="428" t="s">
        <v>455</v>
      </c>
      <c r="C1842" s="428" t="s">
        <v>403</v>
      </c>
      <c r="D1842" s="416"/>
      <c r="E1842" s="452">
        <v>4500</v>
      </c>
      <c r="F1842" s="455">
        <f t="shared" si="218"/>
        <v>0</v>
      </c>
      <c r="G1842" s="427">
        <f t="shared" si="217"/>
        <v>0</v>
      </c>
    </row>
    <row r="1843" spans="1:7" ht="12.75" customHeight="1">
      <c r="A1843" s="434">
        <v>10</v>
      </c>
      <c r="B1843" s="428" t="s">
        <v>454</v>
      </c>
      <c r="C1843" s="428" t="s">
        <v>403</v>
      </c>
      <c r="D1843" s="416"/>
      <c r="E1843" s="452">
        <v>8900</v>
      </c>
      <c r="F1843" s="455">
        <f t="shared" si="218"/>
        <v>0</v>
      </c>
      <c r="G1843" s="427">
        <f t="shared" si="217"/>
        <v>0</v>
      </c>
    </row>
    <row r="1844" spans="1:7" ht="12.75" customHeight="1">
      <c r="A1844" s="434">
        <v>10</v>
      </c>
      <c r="B1844" s="428" t="s">
        <v>453</v>
      </c>
      <c r="C1844" s="428" t="s">
        <v>403</v>
      </c>
      <c r="D1844" s="416"/>
      <c r="E1844" s="452">
        <v>7900</v>
      </c>
      <c r="F1844" s="455">
        <f t="shared" si="218"/>
        <v>0</v>
      </c>
      <c r="G1844" s="427">
        <f t="shared" si="217"/>
        <v>0</v>
      </c>
    </row>
    <row r="1845" spans="1:7" ht="12.75" customHeight="1">
      <c r="A1845" s="434">
        <v>10</v>
      </c>
      <c r="B1845" s="428" t="s">
        <v>556</v>
      </c>
      <c r="C1845" s="428" t="s">
        <v>475</v>
      </c>
      <c r="D1845" s="416"/>
      <c r="E1845" s="452">
        <v>5800</v>
      </c>
      <c r="F1845" s="455">
        <f t="shared" si="218"/>
        <v>0</v>
      </c>
      <c r="G1845" s="427">
        <f t="shared" si="217"/>
        <v>0</v>
      </c>
    </row>
    <row r="1846" spans="1:7" ht="12.75" customHeight="1">
      <c r="A1846" s="434">
        <v>10</v>
      </c>
      <c r="B1846" s="428" t="s">
        <v>557</v>
      </c>
      <c r="C1846" s="428" t="s">
        <v>475</v>
      </c>
      <c r="D1846" s="416"/>
      <c r="E1846" s="452">
        <v>11490</v>
      </c>
      <c r="F1846" s="455">
        <f t="shared" si="218"/>
        <v>0</v>
      </c>
      <c r="G1846" s="427">
        <f t="shared" si="217"/>
        <v>0</v>
      </c>
    </row>
    <row r="1847" spans="1:7" ht="12.75" customHeight="1">
      <c r="A1847" s="434">
        <v>10</v>
      </c>
      <c r="B1847" s="428" t="s">
        <v>558</v>
      </c>
      <c r="C1847" s="428" t="s">
        <v>475</v>
      </c>
      <c r="D1847" s="416"/>
      <c r="E1847" s="452">
        <v>14490</v>
      </c>
      <c r="F1847" s="455">
        <f t="shared" si="218"/>
        <v>0</v>
      </c>
      <c r="G1847" s="427">
        <f t="shared" si="217"/>
        <v>0</v>
      </c>
    </row>
    <row r="1848" spans="1:7" ht="12.75" customHeight="1">
      <c r="A1848" s="434">
        <v>10</v>
      </c>
      <c r="B1848" s="428" t="s">
        <v>559</v>
      </c>
      <c r="C1848" s="428" t="s">
        <v>475</v>
      </c>
      <c r="D1848" s="416"/>
      <c r="E1848" s="452">
        <v>10990</v>
      </c>
      <c r="F1848" s="455">
        <f t="shared" si="218"/>
        <v>0</v>
      </c>
      <c r="G1848" s="427">
        <f t="shared" si="217"/>
        <v>0</v>
      </c>
    </row>
    <row r="1849" spans="1:7" ht="12.75" customHeight="1">
      <c r="A1849" s="434">
        <v>10</v>
      </c>
      <c r="B1849" s="428" t="s">
        <v>560</v>
      </c>
      <c r="C1849" s="428" t="s">
        <v>475</v>
      </c>
      <c r="D1849" s="416"/>
      <c r="E1849" s="452">
        <v>13490</v>
      </c>
      <c r="F1849" s="455">
        <f t="shared" si="218"/>
        <v>0</v>
      </c>
      <c r="G1849" s="427">
        <f t="shared" si="217"/>
        <v>0</v>
      </c>
    </row>
    <row r="1850" spans="1:7" ht="12.75" customHeight="1">
      <c r="A1850" s="434">
        <v>10</v>
      </c>
      <c r="B1850" s="428" t="s">
        <v>561</v>
      </c>
      <c r="C1850" s="428" t="s">
        <v>475</v>
      </c>
      <c r="D1850" s="416"/>
      <c r="E1850" s="452">
        <v>23490</v>
      </c>
      <c r="F1850" s="455">
        <f t="shared" si="218"/>
        <v>0</v>
      </c>
      <c r="G1850" s="427">
        <f t="shared" si="217"/>
        <v>0</v>
      </c>
    </row>
    <row r="1851" spans="1:7" ht="12.75" customHeight="1">
      <c r="A1851" s="434">
        <v>10</v>
      </c>
      <c r="B1851" s="428" t="s">
        <v>562</v>
      </c>
      <c r="C1851" s="428" t="s">
        <v>475</v>
      </c>
      <c r="D1851" s="416"/>
      <c r="E1851" s="452">
        <v>32490</v>
      </c>
      <c r="F1851" s="455">
        <f t="shared" si="218"/>
        <v>0</v>
      </c>
      <c r="G1851" s="427">
        <f t="shared" si="217"/>
        <v>0</v>
      </c>
    </row>
    <row r="1852" spans="1:7" ht="12.75" customHeight="1">
      <c r="A1852" s="434">
        <v>10</v>
      </c>
      <c r="B1852" s="428" t="s">
        <v>563</v>
      </c>
      <c r="C1852" s="428" t="s">
        <v>475</v>
      </c>
      <c r="D1852" s="416"/>
      <c r="E1852" s="452">
        <v>9490</v>
      </c>
      <c r="F1852" s="455">
        <f t="shared" si="218"/>
        <v>0</v>
      </c>
      <c r="G1852" s="427">
        <f t="shared" si="217"/>
        <v>0</v>
      </c>
    </row>
    <row r="1853" spans="1:7" ht="12.75" customHeight="1">
      <c r="A1853" s="434"/>
      <c r="B1853" s="428"/>
      <c r="C1853" s="428"/>
      <c r="D1853" s="438"/>
      <c r="E1853" s="427"/>
      <c r="F1853" s="456"/>
      <c r="G1853" s="439"/>
    </row>
    <row r="1854" spans="1:7" ht="12.75" customHeight="1">
      <c r="A1854" s="489"/>
      <c r="B1854" s="489" t="s">
        <v>441</v>
      </c>
      <c r="C1854" s="489"/>
      <c r="D1854" s="489"/>
      <c r="E1854" s="490"/>
      <c r="F1854" s="491"/>
      <c r="G1854" s="490">
        <f>SUM(G1856:G1861)</f>
        <v>478740.15748031496</v>
      </c>
    </row>
    <row r="1855" spans="1:7" ht="12.75" customHeight="1">
      <c r="A1855" s="439"/>
      <c r="B1855" s="440"/>
      <c r="C1855" s="440"/>
      <c r="D1855" s="440"/>
      <c r="E1855" s="492"/>
      <c r="F1855" s="496"/>
      <c r="G1855" s="497"/>
    </row>
    <row r="1856" spans="1:7" ht="12.75" customHeight="1">
      <c r="A1856" s="434">
        <v>10</v>
      </c>
      <c r="B1856" s="428" t="s">
        <v>429</v>
      </c>
      <c r="C1856" s="428" t="s">
        <v>403</v>
      </c>
      <c r="D1856" s="416">
        <v>2000</v>
      </c>
      <c r="E1856" s="417">
        <v>250</v>
      </c>
      <c r="F1856" s="455">
        <f aca="true" t="shared" si="219" ref="F1856:F1861">D1856*E1856</f>
        <v>500000</v>
      </c>
      <c r="G1856" s="427">
        <f aca="true" t="shared" si="220" ref="G1856:G1861">F1856/1.27</f>
        <v>393700.7874015748</v>
      </c>
    </row>
    <row r="1857" spans="1:7" ht="12.75" customHeight="1">
      <c r="A1857" s="434">
        <v>10</v>
      </c>
      <c r="B1857" s="428" t="s">
        <v>429</v>
      </c>
      <c r="C1857" s="428" t="s">
        <v>404</v>
      </c>
      <c r="D1857" s="416">
        <v>400</v>
      </c>
      <c r="E1857" s="417">
        <v>250</v>
      </c>
      <c r="F1857" s="455">
        <f t="shared" si="219"/>
        <v>100000</v>
      </c>
      <c r="G1857" s="427">
        <f t="shared" si="220"/>
        <v>78740.15748031496</v>
      </c>
    </row>
    <row r="1858" spans="1:7" ht="12.75" customHeight="1">
      <c r="A1858" s="434">
        <v>10</v>
      </c>
      <c r="B1858" s="428" t="s">
        <v>430</v>
      </c>
      <c r="C1858" s="428" t="s">
        <v>403</v>
      </c>
      <c r="D1858" s="416">
        <v>20</v>
      </c>
      <c r="E1858" s="417">
        <v>400</v>
      </c>
      <c r="F1858" s="455">
        <f t="shared" si="219"/>
        <v>8000</v>
      </c>
      <c r="G1858" s="427">
        <f t="shared" si="220"/>
        <v>6299.212598425197</v>
      </c>
    </row>
    <row r="1859" spans="1:7" ht="12.75" customHeight="1">
      <c r="A1859" s="434">
        <v>10</v>
      </c>
      <c r="B1859" s="428" t="s">
        <v>522</v>
      </c>
      <c r="C1859" s="428" t="s">
        <v>403</v>
      </c>
      <c r="D1859" s="416">
        <v>0</v>
      </c>
      <c r="E1859" s="417">
        <v>300</v>
      </c>
      <c r="F1859" s="455">
        <f t="shared" si="219"/>
        <v>0</v>
      </c>
      <c r="G1859" s="427">
        <f t="shared" si="220"/>
        <v>0</v>
      </c>
    </row>
    <row r="1860" spans="1:7" ht="12.75" customHeight="1">
      <c r="A1860" s="434">
        <v>10</v>
      </c>
      <c r="B1860" s="428" t="s">
        <v>523</v>
      </c>
      <c r="C1860" s="428" t="s">
        <v>403</v>
      </c>
      <c r="D1860" s="416">
        <v>0</v>
      </c>
      <c r="E1860" s="417">
        <v>600</v>
      </c>
      <c r="F1860" s="455">
        <f t="shared" si="219"/>
        <v>0</v>
      </c>
      <c r="G1860" s="427">
        <f t="shared" si="220"/>
        <v>0</v>
      </c>
    </row>
    <row r="1861" spans="1:7" ht="12.75" customHeight="1">
      <c r="A1861" s="434">
        <v>10</v>
      </c>
      <c r="B1861" s="428" t="s">
        <v>524</v>
      </c>
      <c r="C1861" s="428" t="s">
        <v>403</v>
      </c>
      <c r="D1861" s="416">
        <v>0</v>
      </c>
      <c r="E1861" s="417">
        <v>2400</v>
      </c>
      <c r="F1861" s="455">
        <f t="shared" si="219"/>
        <v>0</v>
      </c>
      <c r="G1861" s="427">
        <f t="shared" si="220"/>
        <v>0</v>
      </c>
    </row>
    <row r="1862" spans="1:7" ht="12.75" customHeight="1">
      <c r="A1862" s="434"/>
      <c r="B1862" s="439"/>
      <c r="C1862" s="439"/>
      <c r="D1862" s="416"/>
      <c r="E1862" s="417"/>
      <c r="F1862" s="455"/>
      <c r="G1862" s="427"/>
    </row>
    <row r="1863" spans="1:7" ht="12.75" customHeight="1">
      <c r="A1863" s="489"/>
      <c r="B1863" s="489" t="s">
        <v>481</v>
      </c>
      <c r="C1863" s="489"/>
      <c r="D1863" s="489"/>
      <c r="E1863" s="490"/>
      <c r="F1863" s="490">
        <f>SUM(F1865:F1887)</f>
        <v>784000</v>
      </c>
      <c r="G1863" s="490">
        <f>SUM(G1865:G1887)</f>
        <v>721283.4645669291</v>
      </c>
    </row>
    <row r="1864" spans="1:7" ht="12.75" customHeight="1">
      <c r="A1864" s="439"/>
      <c r="B1864" s="443"/>
      <c r="C1864" s="443"/>
      <c r="D1864" s="440"/>
      <c r="E1864" s="492"/>
      <c r="F1864" s="496"/>
      <c r="G1864" s="497"/>
    </row>
    <row r="1865" spans="1:7" ht="12.75" customHeight="1">
      <c r="A1865" s="434">
        <v>10</v>
      </c>
      <c r="B1865" s="428" t="s">
        <v>431</v>
      </c>
      <c r="C1865" s="419"/>
      <c r="D1865" s="416">
        <v>10</v>
      </c>
      <c r="E1865" s="417">
        <v>600</v>
      </c>
      <c r="F1865" s="455">
        <f aca="true" t="shared" si="221" ref="F1865:F1887">(E1865+C1865)*D1865</f>
        <v>6000</v>
      </c>
      <c r="G1865" s="427">
        <f>(C1865+E1865)*D1865</f>
        <v>6000</v>
      </c>
    </row>
    <row r="1866" spans="1:7" ht="12.75" customHeight="1">
      <c r="A1866" s="434">
        <v>10</v>
      </c>
      <c r="B1866" s="428" t="s">
        <v>527</v>
      </c>
      <c r="C1866" s="417"/>
      <c r="D1866" s="416"/>
      <c r="E1866" s="417">
        <v>600</v>
      </c>
      <c r="F1866" s="455">
        <f t="shared" si="221"/>
        <v>0</v>
      </c>
      <c r="G1866" s="427">
        <f aca="true" t="shared" si="222" ref="G1866:G1871">F1866/1.27</f>
        <v>0</v>
      </c>
    </row>
    <row r="1867" spans="1:7" ht="12.75" customHeight="1">
      <c r="A1867" s="434">
        <v>10</v>
      </c>
      <c r="B1867" s="428" t="s">
        <v>525</v>
      </c>
      <c r="C1867" s="417"/>
      <c r="D1867" s="416"/>
      <c r="E1867" s="417">
        <v>300</v>
      </c>
      <c r="F1867" s="455">
        <f t="shared" si="221"/>
        <v>0</v>
      </c>
      <c r="G1867" s="427">
        <f t="shared" si="222"/>
        <v>0</v>
      </c>
    </row>
    <row r="1868" spans="1:7" ht="12.75" customHeight="1">
      <c r="A1868" s="434">
        <v>10</v>
      </c>
      <c r="B1868" s="428" t="s">
        <v>526</v>
      </c>
      <c r="C1868" s="417"/>
      <c r="D1868" s="416">
        <v>300</v>
      </c>
      <c r="E1868" s="417">
        <v>900</v>
      </c>
      <c r="F1868" s="455">
        <f t="shared" si="221"/>
        <v>270000</v>
      </c>
      <c r="G1868" s="427">
        <f t="shared" si="222"/>
        <v>212598.42519685038</v>
      </c>
    </row>
    <row r="1869" spans="1:7" ht="12.75" customHeight="1">
      <c r="A1869" s="434">
        <v>10</v>
      </c>
      <c r="B1869" s="428" t="s">
        <v>528</v>
      </c>
      <c r="C1869" s="417"/>
      <c r="D1869" s="416"/>
      <c r="E1869" s="417">
        <v>400</v>
      </c>
      <c r="F1869" s="455">
        <f t="shared" si="221"/>
        <v>0</v>
      </c>
      <c r="G1869" s="427">
        <f t="shared" si="222"/>
        <v>0</v>
      </c>
    </row>
    <row r="1870" spans="1:7" ht="12.75" customHeight="1">
      <c r="A1870" s="434">
        <v>10</v>
      </c>
      <c r="B1870" s="428" t="s">
        <v>529</v>
      </c>
      <c r="C1870" s="417"/>
      <c r="D1870" s="416"/>
      <c r="E1870" s="417">
        <v>200</v>
      </c>
      <c r="F1870" s="455">
        <f t="shared" si="221"/>
        <v>0</v>
      </c>
      <c r="G1870" s="427">
        <f t="shared" si="222"/>
        <v>0</v>
      </c>
    </row>
    <row r="1871" spans="1:7" ht="12.75" customHeight="1">
      <c r="A1871" s="434">
        <v>10</v>
      </c>
      <c r="B1871" s="428" t="s">
        <v>530</v>
      </c>
      <c r="C1871" s="417"/>
      <c r="D1871" s="416">
        <v>50</v>
      </c>
      <c r="E1871" s="417">
        <v>500</v>
      </c>
      <c r="F1871" s="455">
        <f t="shared" si="221"/>
        <v>25000</v>
      </c>
      <c r="G1871" s="427">
        <f t="shared" si="222"/>
        <v>19685.03937007874</v>
      </c>
    </row>
    <row r="1872" spans="1:7" ht="12.75" customHeight="1">
      <c r="A1872" s="434">
        <v>10</v>
      </c>
      <c r="B1872" s="428" t="s">
        <v>531</v>
      </c>
      <c r="C1872" s="417"/>
      <c r="D1872" s="416"/>
      <c r="E1872" s="417">
        <v>400</v>
      </c>
      <c r="F1872" s="455">
        <f t="shared" si="221"/>
        <v>0</v>
      </c>
      <c r="G1872" s="417">
        <f aca="true" t="shared" si="223" ref="G1872:G1887">(C1872+E1872)*D1872</f>
        <v>0</v>
      </c>
    </row>
    <row r="1873" spans="1:7" ht="12.75" customHeight="1">
      <c r="A1873" s="434">
        <v>10</v>
      </c>
      <c r="B1873" s="428" t="s">
        <v>532</v>
      </c>
      <c r="C1873" s="417"/>
      <c r="D1873" s="416"/>
      <c r="E1873" s="417">
        <v>300</v>
      </c>
      <c r="F1873" s="455">
        <f t="shared" si="221"/>
        <v>0</v>
      </c>
      <c r="G1873" s="417">
        <f t="shared" si="223"/>
        <v>0</v>
      </c>
    </row>
    <row r="1874" spans="1:7" ht="12.75" customHeight="1">
      <c r="A1874" s="434">
        <v>10</v>
      </c>
      <c r="B1874" s="428" t="s">
        <v>533</v>
      </c>
      <c r="C1874" s="417"/>
      <c r="D1874" s="416">
        <v>150</v>
      </c>
      <c r="E1874" s="417">
        <v>500</v>
      </c>
      <c r="F1874" s="455">
        <f t="shared" si="221"/>
        <v>75000</v>
      </c>
      <c r="G1874" s="417">
        <f t="shared" si="223"/>
        <v>75000</v>
      </c>
    </row>
    <row r="1875" spans="1:7" ht="12.75" customHeight="1">
      <c r="A1875" s="434">
        <v>10</v>
      </c>
      <c r="B1875" s="428" t="s">
        <v>534</v>
      </c>
      <c r="C1875" s="417"/>
      <c r="D1875" s="416">
        <v>30</v>
      </c>
      <c r="E1875" s="417">
        <v>400</v>
      </c>
      <c r="F1875" s="455">
        <f t="shared" si="221"/>
        <v>12000</v>
      </c>
      <c r="G1875" s="417">
        <f t="shared" si="223"/>
        <v>12000</v>
      </c>
    </row>
    <row r="1876" spans="1:7" ht="12.75" customHeight="1">
      <c r="A1876" s="434">
        <v>10</v>
      </c>
      <c r="B1876" s="428" t="s">
        <v>535</v>
      </c>
      <c r="C1876" s="417"/>
      <c r="D1876" s="416"/>
      <c r="E1876" s="417">
        <v>250</v>
      </c>
      <c r="F1876" s="455">
        <f t="shared" si="221"/>
        <v>0</v>
      </c>
      <c r="G1876" s="417">
        <f t="shared" si="223"/>
        <v>0</v>
      </c>
    </row>
    <row r="1877" spans="1:7" ht="12.75" customHeight="1">
      <c r="A1877" s="434">
        <v>10</v>
      </c>
      <c r="B1877" s="428" t="s">
        <v>536</v>
      </c>
      <c r="C1877" s="417"/>
      <c r="D1877" s="416">
        <v>20</v>
      </c>
      <c r="E1877" s="417">
        <v>500</v>
      </c>
      <c r="F1877" s="455">
        <f t="shared" si="221"/>
        <v>10000</v>
      </c>
      <c r="G1877" s="417">
        <f t="shared" si="223"/>
        <v>10000</v>
      </c>
    </row>
    <row r="1878" spans="1:7" ht="12.75" customHeight="1">
      <c r="A1878" s="434">
        <v>10</v>
      </c>
      <c r="B1878" s="428" t="s">
        <v>537</v>
      </c>
      <c r="C1878" s="417"/>
      <c r="D1878" s="416"/>
      <c r="E1878" s="417">
        <v>300</v>
      </c>
      <c r="F1878" s="455">
        <f t="shared" si="221"/>
        <v>0</v>
      </c>
      <c r="G1878" s="417">
        <f t="shared" si="223"/>
        <v>0</v>
      </c>
    </row>
    <row r="1879" spans="1:7" ht="12.75" customHeight="1">
      <c r="A1879" s="434">
        <v>10</v>
      </c>
      <c r="B1879" s="428" t="s">
        <v>538</v>
      </c>
      <c r="C1879" s="417"/>
      <c r="D1879" s="416"/>
      <c r="E1879" s="417">
        <v>400</v>
      </c>
      <c r="F1879" s="455">
        <f t="shared" si="221"/>
        <v>0</v>
      </c>
      <c r="G1879" s="417">
        <f t="shared" si="223"/>
        <v>0</v>
      </c>
    </row>
    <row r="1880" spans="1:7" ht="12.75" customHeight="1">
      <c r="A1880" s="434">
        <v>10</v>
      </c>
      <c r="B1880" s="428" t="s">
        <v>539</v>
      </c>
      <c r="C1880" s="417"/>
      <c r="D1880" s="416"/>
      <c r="E1880" s="417">
        <v>500</v>
      </c>
      <c r="F1880" s="455">
        <f t="shared" si="221"/>
        <v>0</v>
      </c>
      <c r="G1880" s="417">
        <f t="shared" si="223"/>
        <v>0</v>
      </c>
    </row>
    <row r="1881" spans="1:7" ht="12.75" customHeight="1">
      <c r="A1881" s="434">
        <v>10</v>
      </c>
      <c r="B1881" s="428" t="s">
        <v>540</v>
      </c>
      <c r="C1881" s="417"/>
      <c r="D1881" s="416">
        <v>350</v>
      </c>
      <c r="E1881" s="417">
        <v>800</v>
      </c>
      <c r="F1881" s="455">
        <f t="shared" si="221"/>
        <v>280000</v>
      </c>
      <c r="G1881" s="417">
        <f t="shared" si="223"/>
        <v>280000</v>
      </c>
    </row>
    <row r="1882" spans="1:7" ht="12.75" customHeight="1">
      <c r="A1882" s="434">
        <v>10</v>
      </c>
      <c r="B1882" s="428" t="s">
        <v>541</v>
      </c>
      <c r="C1882" s="417"/>
      <c r="D1882" s="416">
        <v>15</v>
      </c>
      <c r="E1882" s="417">
        <v>400</v>
      </c>
      <c r="F1882" s="455">
        <f t="shared" si="221"/>
        <v>6000</v>
      </c>
      <c r="G1882" s="417">
        <f t="shared" si="223"/>
        <v>6000</v>
      </c>
    </row>
    <row r="1883" spans="1:7" ht="12.75" customHeight="1">
      <c r="A1883" s="434">
        <v>10</v>
      </c>
      <c r="B1883" s="428" t="s">
        <v>542</v>
      </c>
      <c r="C1883" s="417"/>
      <c r="D1883" s="416"/>
      <c r="E1883" s="417">
        <v>300</v>
      </c>
      <c r="F1883" s="455">
        <f t="shared" si="221"/>
        <v>0</v>
      </c>
      <c r="G1883" s="417">
        <f t="shared" si="223"/>
        <v>0</v>
      </c>
    </row>
    <row r="1884" spans="1:7" ht="12.75" customHeight="1">
      <c r="A1884" s="434">
        <v>10</v>
      </c>
      <c r="B1884" s="428" t="s">
        <v>543</v>
      </c>
      <c r="C1884" s="417"/>
      <c r="D1884" s="416"/>
      <c r="E1884" s="417">
        <v>400</v>
      </c>
      <c r="F1884" s="455">
        <f t="shared" si="221"/>
        <v>0</v>
      </c>
      <c r="G1884" s="417">
        <f t="shared" si="223"/>
        <v>0</v>
      </c>
    </row>
    <row r="1885" spans="1:7" ht="12.75" customHeight="1">
      <c r="A1885" s="434">
        <v>10</v>
      </c>
      <c r="B1885" s="428" t="s">
        <v>544</v>
      </c>
      <c r="C1885" s="417"/>
      <c r="D1885" s="416"/>
      <c r="E1885" s="417">
        <v>200</v>
      </c>
      <c r="F1885" s="455">
        <f t="shared" si="221"/>
        <v>0</v>
      </c>
      <c r="G1885" s="417">
        <f t="shared" si="223"/>
        <v>0</v>
      </c>
    </row>
    <row r="1886" spans="1:7" ht="12.75" customHeight="1">
      <c r="A1886" s="434">
        <v>10</v>
      </c>
      <c r="B1886" s="428" t="s">
        <v>545</v>
      </c>
      <c r="C1886" s="417"/>
      <c r="D1886" s="416">
        <v>200</v>
      </c>
      <c r="E1886" s="417">
        <v>500</v>
      </c>
      <c r="F1886" s="455">
        <f t="shared" si="221"/>
        <v>100000</v>
      </c>
      <c r="G1886" s="417">
        <f t="shared" si="223"/>
        <v>100000</v>
      </c>
    </row>
    <row r="1887" spans="1:7" ht="12.75" customHeight="1">
      <c r="A1887" s="434">
        <v>10</v>
      </c>
      <c r="B1887" s="428" t="s">
        <v>546</v>
      </c>
      <c r="C1887" s="417"/>
      <c r="D1887" s="416">
        <v>0</v>
      </c>
      <c r="E1887" s="417">
        <v>0</v>
      </c>
      <c r="F1887" s="455">
        <f t="shared" si="221"/>
        <v>0</v>
      </c>
      <c r="G1887" s="417">
        <f t="shared" si="223"/>
        <v>0</v>
      </c>
    </row>
    <row r="1888" spans="1:7" ht="12.75" customHeight="1">
      <c r="A1888" s="434"/>
      <c r="B1888" s="428"/>
      <c r="C1888" s="417"/>
      <c r="D1888" s="438"/>
      <c r="E1888" s="427"/>
      <c r="F1888" s="456"/>
      <c r="G1888" s="439"/>
    </row>
    <row r="1889" spans="1:7" ht="12.75" customHeight="1">
      <c r="A1889" s="489"/>
      <c r="B1889" s="489" t="s">
        <v>482</v>
      </c>
      <c r="C1889" s="489"/>
      <c r="D1889" s="489"/>
      <c r="E1889" s="490"/>
      <c r="F1889" s="491"/>
      <c r="G1889" s="490">
        <f>SUM(G1891:G1900)</f>
        <v>520248.031496063</v>
      </c>
    </row>
    <row r="1890" spans="1:7" ht="12.75" customHeight="1">
      <c r="A1890" s="439"/>
      <c r="B1890" s="440"/>
      <c r="C1890" s="440"/>
      <c r="D1890" s="440"/>
      <c r="E1890" s="492"/>
      <c r="F1890" s="496"/>
      <c r="G1890" s="497"/>
    </row>
    <row r="1891" spans="1:7" ht="12.75" customHeight="1">
      <c r="A1891" s="434">
        <v>10</v>
      </c>
      <c r="B1891" s="428" t="s">
        <v>431</v>
      </c>
      <c r="C1891" s="419">
        <v>0</v>
      </c>
      <c r="D1891" s="416">
        <v>10</v>
      </c>
      <c r="E1891" s="417"/>
      <c r="F1891" s="455">
        <f>(E1891+C1891)*D1891</f>
        <v>0</v>
      </c>
      <c r="G1891" s="437">
        <f>(C1891+E1891)*D1891</f>
        <v>0</v>
      </c>
    </row>
    <row r="1892" spans="1:7" ht="12.75" customHeight="1">
      <c r="A1892" s="434">
        <v>10</v>
      </c>
      <c r="B1892" s="428" t="s">
        <v>527</v>
      </c>
      <c r="C1892" s="417">
        <v>269</v>
      </c>
      <c r="D1892" s="416">
        <v>300</v>
      </c>
      <c r="E1892" s="417"/>
      <c r="F1892" s="455">
        <f>(E1892+C1892)*D1892</f>
        <v>80700</v>
      </c>
      <c r="G1892" s="437">
        <f>F1892/1.27</f>
        <v>63543.30708661417</v>
      </c>
    </row>
    <row r="1893" spans="1:7" ht="12.75" customHeight="1">
      <c r="A1893" s="434">
        <v>10</v>
      </c>
      <c r="B1893" s="428" t="s">
        <v>547</v>
      </c>
      <c r="C1893" s="417">
        <v>564</v>
      </c>
      <c r="D1893" s="416">
        <v>50</v>
      </c>
      <c r="E1893" s="417"/>
      <c r="F1893" s="455">
        <f>(E1893+C1893)*D1893</f>
        <v>28200</v>
      </c>
      <c r="G1893" s="437">
        <f>F1893/1.27</f>
        <v>22204.72440944882</v>
      </c>
    </row>
    <row r="1894" spans="1:7" ht="12.75" customHeight="1">
      <c r="A1894" s="434">
        <v>10</v>
      </c>
      <c r="B1894" s="428" t="s">
        <v>548</v>
      </c>
      <c r="C1894" s="417">
        <v>834</v>
      </c>
      <c r="D1894" s="416">
        <v>150</v>
      </c>
      <c r="E1894" s="417"/>
      <c r="F1894" s="455">
        <f>(E1894+C1894)*D1894</f>
        <v>125100</v>
      </c>
      <c r="G1894" s="418">
        <f>(C1894+E1894)*D1894</f>
        <v>125100</v>
      </c>
    </row>
    <row r="1895" spans="1:7" ht="12.75" customHeight="1">
      <c r="A1895" s="434">
        <v>10</v>
      </c>
      <c r="B1895" s="428" t="s">
        <v>553</v>
      </c>
      <c r="C1895" s="417">
        <v>475</v>
      </c>
      <c r="D1895" s="416">
        <v>30</v>
      </c>
      <c r="E1895" s="417"/>
      <c r="F1895" s="455">
        <f aca="true" t="shared" si="224" ref="F1895:F1900">(E1895+C1895)*D1895</f>
        <v>14250</v>
      </c>
      <c r="G1895" s="418">
        <f aca="true" t="shared" si="225" ref="G1895:G1900">(C1895+E1895)*D1895</f>
        <v>14250</v>
      </c>
    </row>
    <row r="1896" spans="1:7" ht="12.75" customHeight="1">
      <c r="A1896" s="434">
        <v>10</v>
      </c>
      <c r="B1896" s="428" t="s">
        <v>549</v>
      </c>
      <c r="C1896" s="417">
        <v>773</v>
      </c>
      <c r="D1896" s="416">
        <v>20</v>
      </c>
      <c r="E1896" s="417"/>
      <c r="F1896" s="455">
        <f t="shared" si="224"/>
        <v>15460</v>
      </c>
      <c r="G1896" s="418">
        <f t="shared" si="225"/>
        <v>15460</v>
      </c>
    </row>
    <row r="1897" spans="1:10" s="432" customFormat="1" ht="12.75" customHeight="1">
      <c r="A1897" s="436">
        <v>10</v>
      </c>
      <c r="B1897" s="428" t="s">
        <v>550</v>
      </c>
      <c r="C1897" s="417">
        <v>508</v>
      </c>
      <c r="D1897" s="416">
        <v>350</v>
      </c>
      <c r="E1897" s="417"/>
      <c r="F1897" s="455">
        <f t="shared" si="224"/>
        <v>177800</v>
      </c>
      <c r="G1897" s="418">
        <f t="shared" si="225"/>
        <v>177800</v>
      </c>
      <c r="I1897" s="433"/>
      <c r="J1897" s="433"/>
    </row>
    <row r="1898" spans="1:7" ht="12.75" customHeight="1">
      <c r="A1898" s="434">
        <v>10</v>
      </c>
      <c r="B1898" s="428" t="s">
        <v>551</v>
      </c>
      <c r="C1898" s="417">
        <v>686</v>
      </c>
      <c r="D1898" s="416">
        <v>15</v>
      </c>
      <c r="E1898" s="417"/>
      <c r="F1898" s="455">
        <f t="shared" si="224"/>
        <v>10290</v>
      </c>
      <c r="G1898" s="418">
        <f t="shared" si="225"/>
        <v>10290</v>
      </c>
    </row>
    <row r="1899" spans="1:7" ht="12.75" customHeight="1">
      <c r="A1899" s="434">
        <v>10</v>
      </c>
      <c r="B1899" s="428" t="s">
        <v>552</v>
      </c>
      <c r="C1899" s="417">
        <v>458</v>
      </c>
      <c r="D1899" s="416">
        <v>200</v>
      </c>
      <c r="E1899" s="417"/>
      <c r="F1899" s="455">
        <f t="shared" si="224"/>
        <v>91600</v>
      </c>
      <c r="G1899" s="418">
        <f t="shared" si="225"/>
        <v>91600</v>
      </c>
    </row>
    <row r="1900" spans="1:7" ht="12.75" customHeight="1">
      <c r="A1900" s="434">
        <v>10</v>
      </c>
      <c r="B1900" s="428" t="s">
        <v>546</v>
      </c>
      <c r="C1900" s="417">
        <v>744</v>
      </c>
      <c r="D1900" s="416">
        <v>0</v>
      </c>
      <c r="E1900" s="417"/>
      <c r="F1900" s="455">
        <f t="shared" si="224"/>
        <v>0</v>
      </c>
      <c r="G1900" s="418">
        <f t="shared" si="225"/>
        <v>0</v>
      </c>
    </row>
    <row r="1901" spans="1:7" ht="12.75" customHeight="1">
      <c r="A1901" s="434"/>
      <c r="B1901" s="439"/>
      <c r="C1901" s="439"/>
      <c r="D1901" s="438"/>
      <c r="E1901" s="427"/>
      <c r="F1901" s="456"/>
      <c r="G1901" s="437"/>
    </row>
    <row r="1902" spans="1:7" ht="12.75" customHeight="1">
      <c r="A1902" s="461"/>
      <c r="B1902" s="462" t="s">
        <v>435</v>
      </c>
      <c r="C1902" s="462"/>
      <c r="D1902" s="462"/>
      <c r="E1902" s="484"/>
      <c r="F1902" s="485"/>
      <c r="G1902" s="484">
        <f>G1854+G1803+G1792+G1783+G1762+G1733+G1863</f>
        <v>5650102.362204724</v>
      </c>
    </row>
    <row r="1903" spans="1:7" ht="12.75" customHeight="1">
      <c r="A1903" s="434"/>
      <c r="B1903" s="439"/>
      <c r="C1903" s="439"/>
      <c r="D1903" s="438"/>
      <c r="E1903" s="427"/>
      <c r="F1903" s="456"/>
      <c r="G1903" s="439"/>
    </row>
    <row r="1904" spans="1:7" ht="12.75" customHeight="1">
      <c r="A1904" s="489"/>
      <c r="B1904" s="489" t="s">
        <v>438</v>
      </c>
      <c r="C1904" s="489"/>
      <c r="D1904" s="489"/>
      <c r="E1904" s="490"/>
      <c r="F1904" s="491"/>
      <c r="G1904" s="490">
        <f>SUM(G1906:G1931)</f>
        <v>1698976.377952756</v>
      </c>
    </row>
    <row r="1905" spans="1:7" ht="12.75" customHeight="1">
      <c r="A1905" s="439"/>
      <c r="B1905" s="440"/>
      <c r="C1905" s="440"/>
      <c r="D1905" s="440"/>
      <c r="E1905" s="492"/>
      <c r="F1905" s="496"/>
      <c r="G1905" s="497"/>
    </row>
    <row r="1906" spans="1:7" ht="12.75" customHeight="1">
      <c r="A1906" s="434">
        <v>11</v>
      </c>
      <c r="B1906" s="428" t="s">
        <v>402</v>
      </c>
      <c r="C1906" s="428" t="s">
        <v>403</v>
      </c>
      <c r="D1906" s="416">
        <v>250</v>
      </c>
      <c r="E1906" s="417">
        <v>2150</v>
      </c>
      <c r="F1906" s="455">
        <f>D1906*E1906</f>
        <v>537500</v>
      </c>
      <c r="G1906" s="427">
        <f>F1906/1.27</f>
        <v>423228.3464566929</v>
      </c>
    </row>
    <row r="1907" spans="1:7" ht="12.75" customHeight="1">
      <c r="A1907" s="434">
        <v>11</v>
      </c>
      <c r="B1907" s="428" t="s">
        <v>402</v>
      </c>
      <c r="C1907" s="428" t="s">
        <v>404</v>
      </c>
      <c r="D1907" s="416">
        <v>10</v>
      </c>
      <c r="E1907" s="417">
        <v>1750</v>
      </c>
      <c r="F1907" s="455">
        <f aca="true" t="shared" si="226" ref="F1907:F1927">D1907*E1907</f>
        <v>17500</v>
      </c>
      <c r="G1907" s="427">
        <f aca="true" t="shared" si="227" ref="G1907:G1927">F1907/1.27</f>
        <v>13779.527559055117</v>
      </c>
    </row>
    <row r="1908" spans="1:7" ht="12.75" customHeight="1">
      <c r="A1908" s="434">
        <v>11</v>
      </c>
      <c r="B1908" s="428" t="s">
        <v>405</v>
      </c>
      <c r="C1908" s="428" t="s">
        <v>403</v>
      </c>
      <c r="D1908" s="416">
        <v>40</v>
      </c>
      <c r="E1908" s="417">
        <v>1100</v>
      </c>
      <c r="F1908" s="455">
        <f t="shared" si="226"/>
        <v>44000</v>
      </c>
      <c r="G1908" s="427">
        <f t="shared" si="227"/>
        <v>34645.669291338585</v>
      </c>
    </row>
    <row r="1909" spans="1:7" ht="12.75" customHeight="1">
      <c r="A1909" s="434">
        <v>11</v>
      </c>
      <c r="B1909" s="428" t="s">
        <v>405</v>
      </c>
      <c r="C1909" s="428" t="s">
        <v>404</v>
      </c>
      <c r="D1909" s="416">
        <v>10</v>
      </c>
      <c r="E1909" s="417">
        <v>750</v>
      </c>
      <c r="F1909" s="455">
        <f t="shared" si="226"/>
        <v>7500</v>
      </c>
      <c r="G1909" s="427">
        <f t="shared" si="227"/>
        <v>5905.511811023622</v>
      </c>
    </row>
    <row r="1910" spans="1:7" ht="12.75" customHeight="1">
      <c r="A1910" s="434">
        <v>11</v>
      </c>
      <c r="B1910" s="428" t="s">
        <v>406</v>
      </c>
      <c r="C1910" s="428" t="s">
        <v>403</v>
      </c>
      <c r="D1910" s="416">
        <v>40</v>
      </c>
      <c r="E1910" s="417">
        <v>1350</v>
      </c>
      <c r="F1910" s="455">
        <f t="shared" si="226"/>
        <v>54000</v>
      </c>
      <c r="G1910" s="427">
        <f t="shared" si="227"/>
        <v>42519.68503937008</v>
      </c>
    </row>
    <row r="1911" spans="1:7" ht="12.75" customHeight="1">
      <c r="A1911" s="434">
        <v>11</v>
      </c>
      <c r="B1911" s="428" t="s">
        <v>406</v>
      </c>
      <c r="C1911" s="428" t="s">
        <v>404</v>
      </c>
      <c r="D1911" s="416">
        <v>20</v>
      </c>
      <c r="E1911" s="417">
        <v>1050</v>
      </c>
      <c r="F1911" s="455">
        <f t="shared" si="226"/>
        <v>21000</v>
      </c>
      <c r="G1911" s="427">
        <f t="shared" si="227"/>
        <v>16535.43307086614</v>
      </c>
    </row>
    <row r="1912" spans="1:7" ht="12.75" customHeight="1">
      <c r="A1912" s="434">
        <v>11</v>
      </c>
      <c r="B1912" s="435" t="s">
        <v>407</v>
      </c>
      <c r="C1912" s="435" t="s">
        <v>403</v>
      </c>
      <c r="D1912" s="425">
        <v>80</v>
      </c>
      <c r="E1912" s="450">
        <v>1750</v>
      </c>
      <c r="F1912" s="455">
        <f t="shared" si="226"/>
        <v>140000</v>
      </c>
      <c r="G1912" s="427">
        <f t="shared" si="227"/>
        <v>110236.22047244094</v>
      </c>
    </row>
    <row r="1913" spans="1:7" ht="12.75" customHeight="1">
      <c r="A1913" s="434">
        <v>11</v>
      </c>
      <c r="B1913" s="435" t="s">
        <v>408</v>
      </c>
      <c r="C1913" s="435" t="s">
        <v>403</v>
      </c>
      <c r="D1913" s="425">
        <v>80</v>
      </c>
      <c r="E1913" s="450">
        <v>850</v>
      </c>
      <c r="F1913" s="455">
        <f t="shared" si="226"/>
        <v>68000</v>
      </c>
      <c r="G1913" s="427">
        <f t="shared" si="227"/>
        <v>53543.30708661417</v>
      </c>
    </row>
    <row r="1914" spans="1:7" ht="12.75" customHeight="1">
      <c r="A1914" s="434">
        <v>11</v>
      </c>
      <c r="B1914" s="435" t="s">
        <v>409</v>
      </c>
      <c r="C1914" s="435" t="s">
        <v>403</v>
      </c>
      <c r="D1914" s="425">
        <v>10</v>
      </c>
      <c r="E1914" s="450">
        <v>1150</v>
      </c>
      <c r="F1914" s="455">
        <f t="shared" si="226"/>
        <v>11500</v>
      </c>
      <c r="G1914" s="427">
        <f t="shared" si="227"/>
        <v>9055.11811023622</v>
      </c>
    </row>
    <row r="1915" spans="1:7" ht="12.75" customHeight="1">
      <c r="A1915" s="434">
        <v>11</v>
      </c>
      <c r="B1915" s="428" t="s">
        <v>410</v>
      </c>
      <c r="C1915" s="428" t="s">
        <v>403</v>
      </c>
      <c r="D1915" s="416">
        <v>300</v>
      </c>
      <c r="E1915" s="417">
        <v>1540</v>
      </c>
      <c r="F1915" s="455">
        <f t="shared" si="226"/>
        <v>462000</v>
      </c>
      <c r="G1915" s="427">
        <f t="shared" si="227"/>
        <v>363779.52755905513</v>
      </c>
    </row>
    <row r="1916" spans="1:7" ht="12.75" customHeight="1">
      <c r="A1916" s="434">
        <v>11</v>
      </c>
      <c r="B1916" s="428" t="s">
        <v>410</v>
      </c>
      <c r="C1916" s="428" t="s">
        <v>404</v>
      </c>
      <c r="D1916" s="416">
        <v>100</v>
      </c>
      <c r="E1916" s="417">
        <v>1240</v>
      </c>
      <c r="F1916" s="455">
        <f t="shared" si="226"/>
        <v>124000</v>
      </c>
      <c r="G1916" s="427">
        <f t="shared" si="227"/>
        <v>97637.79527559054</v>
      </c>
    </row>
    <row r="1917" spans="1:7" ht="12.75" customHeight="1">
      <c r="A1917" s="434">
        <v>11</v>
      </c>
      <c r="B1917" s="428" t="s">
        <v>411</v>
      </c>
      <c r="C1917" s="428" t="s">
        <v>403</v>
      </c>
      <c r="D1917" s="416">
        <v>250</v>
      </c>
      <c r="E1917" s="417">
        <v>940</v>
      </c>
      <c r="F1917" s="455">
        <f t="shared" si="226"/>
        <v>235000</v>
      </c>
      <c r="G1917" s="427">
        <f t="shared" si="227"/>
        <v>185039.37007874015</v>
      </c>
    </row>
    <row r="1918" spans="1:7" ht="12.75" customHeight="1">
      <c r="A1918" s="434">
        <v>11</v>
      </c>
      <c r="B1918" s="428" t="s">
        <v>411</v>
      </c>
      <c r="C1918" s="428" t="s">
        <v>404</v>
      </c>
      <c r="D1918" s="416">
        <v>120</v>
      </c>
      <c r="E1918" s="417">
        <v>740</v>
      </c>
      <c r="F1918" s="455">
        <f t="shared" si="226"/>
        <v>88800</v>
      </c>
      <c r="G1918" s="427">
        <f t="shared" si="227"/>
        <v>69921.25984251968</v>
      </c>
    </row>
    <row r="1919" spans="1:7" ht="12.75" customHeight="1">
      <c r="A1919" s="434">
        <v>11</v>
      </c>
      <c r="B1919" s="428" t="s">
        <v>412</v>
      </c>
      <c r="C1919" s="428" t="s">
        <v>403</v>
      </c>
      <c r="D1919" s="416">
        <v>120</v>
      </c>
      <c r="E1919" s="417">
        <v>740</v>
      </c>
      <c r="F1919" s="455">
        <f t="shared" si="226"/>
        <v>88800</v>
      </c>
      <c r="G1919" s="427">
        <f t="shared" si="227"/>
        <v>69921.25984251968</v>
      </c>
    </row>
    <row r="1920" spans="1:7" ht="12.75" customHeight="1">
      <c r="A1920" s="434">
        <v>11</v>
      </c>
      <c r="B1920" s="428" t="s">
        <v>412</v>
      </c>
      <c r="C1920" s="428" t="s">
        <v>404</v>
      </c>
      <c r="D1920" s="416">
        <v>40</v>
      </c>
      <c r="E1920" s="417">
        <v>740</v>
      </c>
      <c r="F1920" s="455">
        <f t="shared" si="226"/>
        <v>29600</v>
      </c>
      <c r="G1920" s="427">
        <f t="shared" si="227"/>
        <v>23307.08661417323</v>
      </c>
    </row>
    <row r="1921" spans="1:7" ht="12.75" customHeight="1">
      <c r="A1921" s="434">
        <v>11</v>
      </c>
      <c r="B1921" s="428" t="s">
        <v>413</v>
      </c>
      <c r="C1921" s="428" t="s">
        <v>403</v>
      </c>
      <c r="D1921" s="416">
        <v>150</v>
      </c>
      <c r="E1921" s="417">
        <v>440</v>
      </c>
      <c r="F1921" s="455">
        <f t="shared" si="226"/>
        <v>66000</v>
      </c>
      <c r="G1921" s="427">
        <f t="shared" si="227"/>
        <v>51968.503937007874</v>
      </c>
    </row>
    <row r="1922" spans="1:7" ht="12.75" customHeight="1">
      <c r="A1922" s="434">
        <v>11</v>
      </c>
      <c r="B1922" s="428" t="s">
        <v>413</v>
      </c>
      <c r="C1922" s="428" t="s">
        <v>404</v>
      </c>
      <c r="D1922" s="416">
        <v>50</v>
      </c>
      <c r="E1922" s="417">
        <v>750</v>
      </c>
      <c r="F1922" s="455">
        <f t="shared" si="226"/>
        <v>37500</v>
      </c>
      <c r="G1922" s="427">
        <f t="shared" si="227"/>
        <v>29527.55905511811</v>
      </c>
    </row>
    <row r="1923" spans="1:7" ht="12.75" customHeight="1">
      <c r="A1923" s="434">
        <v>11</v>
      </c>
      <c r="B1923" s="428" t="s">
        <v>412</v>
      </c>
      <c r="C1923" s="428" t="s">
        <v>403</v>
      </c>
      <c r="D1923" s="416">
        <v>0</v>
      </c>
      <c r="E1923" s="417">
        <v>740</v>
      </c>
      <c r="F1923" s="455">
        <f>D1923*E1923</f>
        <v>0</v>
      </c>
      <c r="G1923" s="427">
        <f>F1923/1.27</f>
        <v>0</v>
      </c>
    </row>
    <row r="1924" spans="1:7" ht="12.75" customHeight="1">
      <c r="A1924" s="434">
        <v>11</v>
      </c>
      <c r="B1924" s="428" t="s">
        <v>412</v>
      </c>
      <c r="C1924" s="428" t="s">
        <v>404</v>
      </c>
      <c r="D1924" s="416">
        <v>0</v>
      </c>
      <c r="E1924" s="417">
        <v>740</v>
      </c>
      <c r="F1924" s="455">
        <f>D1924*E1924</f>
        <v>0</v>
      </c>
      <c r="G1924" s="427">
        <f>F1924/1.27</f>
        <v>0</v>
      </c>
    </row>
    <row r="1925" spans="1:7" ht="12.75" customHeight="1">
      <c r="A1925" s="434">
        <v>11</v>
      </c>
      <c r="B1925" s="428" t="s">
        <v>413</v>
      </c>
      <c r="C1925" s="428" t="s">
        <v>403</v>
      </c>
      <c r="D1925" s="416">
        <v>0</v>
      </c>
      <c r="E1925" s="417">
        <v>440</v>
      </c>
      <c r="F1925" s="455">
        <f>D1925*E1925</f>
        <v>0</v>
      </c>
      <c r="G1925" s="427">
        <f>F1925/1.27</f>
        <v>0</v>
      </c>
    </row>
    <row r="1926" spans="1:7" ht="12.75" customHeight="1">
      <c r="A1926" s="434">
        <v>11</v>
      </c>
      <c r="B1926" s="428" t="s">
        <v>413</v>
      </c>
      <c r="C1926" s="428" t="s">
        <v>404</v>
      </c>
      <c r="D1926" s="416">
        <v>0</v>
      </c>
      <c r="E1926" s="417">
        <v>440</v>
      </c>
      <c r="F1926" s="455">
        <f>D1926*E1926</f>
        <v>0</v>
      </c>
      <c r="G1926" s="427">
        <f>F1926/1.27</f>
        <v>0</v>
      </c>
    </row>
    <row r="1927" spans="1:7" ht="12.75" customHeight="1">
      <c r="A1927" s="434">
        <v>11</v>
      </c>
      <c r="B1927" s="428" t="s">
        <v>414</v>
      </c>
      <c r="C1927" s="428" t="s">
        <v>403</v>
      </c>
      <c r="D1927" s="416">
        <v>0</v>
      </c>
      <c r="E1927" s="417">
        <v>750</v>
      </c>
      <c r="F1927" s="455">
        <f t="shared" si="226"/>
        <v>0</v>
      </c>
      <c r="G1927" s="427">
        <f t="shared" si="227"/>
        <v>0</v>
      </c>
    </row>
    <row r="1928" spans="1:7" ht="12.75" customHeight="1">
      <c r="A1928" s="434">
        <v>11</v>
      </c>
      <c r="B1928" s="428" t="s">
        <v>414</v>
      </c>
      <c r="C1928" s="428" t="s">
        <v>403</v>
      </c>
      <c r="D1928" s="416">
        <v>0</v>
      </c>
      <c r="E1928" s="417">
        <v>850</v>
      </c>
      <c r="F1928" s="455">
        <f>D1928*E1928</f>
        <v>0</v>
      </c>
      <c r="G1928" s="427">
        <f>F1928/1.27</f>
        <v>0</v>
      </c>
    </row>
    <row r="1929" spans="1:7" ht="12.75" customHeight="1">
      <c r="A1929" s="434">
        <v>11</v>
      </c>
      <c r="B1929" s="428" t="s">
        <v>415</v>
      </c>
      <c r="C1929" s="428" t="s">
        <v>403</v>
      </c>
      <c r="D1929" s="416">
        <v>50</v>
      </c>
      <c r="E1929" s="417">
        <v>300</v>
      </c>
      <c r="F1929" s="455">
        <f>D1929*E1929</f>
        <v>15000</v>
      </c>
      <c r="G1929" s="427">
        <f>F1929/1.27</f>
        <v>11811.023622047243</v>
      </c>
    </row>
    <row r="1930" spans="1:7" ht="12.75" customHeight="1">
      <c r="A1930" s="434">
        <v>11</v>
      </c>
      <c r="B1930" s="428" t="s">
        <v>416</v>
      </c>
      <c r="C1930" s="428" t="s">
        <v>403</v>
      </c>
      <c r="D1930" s="416">
        <v>200</v>
      </c>
      <c r="E1930" s="417">
        <v>350</v>
      </c>
      <c r="F1930" s="455">
        <f>D1930*E1930</f>
        <v>70000</v>
      </c>
      <c r="G1930" s="427">
        <f>F1930/1.27</f>
        <v>55118.11023622047</v>
      </c>
    </row>
    <row r="1931" spans="1:7" ht="12.75" customHeight="1">
      <c r="A1931" s="434">
        <v>11</v>
      </c>
      <c r="B1931" s="428" t="s">
        <v>417</v>
      </c>
      <c r="C1931" s="428" t="s">
        <v>403</v>
      </c>
      <c r="D1931" s="416">
        <v>100</v>
      </c>
      <c r="E1931" s="417">
        <v>400</v>
      </c>
      <c r="F1931" s="455">
        <f>D1931*E1931</f>
        <v>40000</v>
      </c>
      <c r="G1931" s="452">
        <f>F1931/1.27</f>
        <v>31496.062992125982</v>
      </c>
    </row>
    <row r="1932" spans="1:7" ht="12.75" customHeight="1">
      <c r="A1932" s="434"/>
      <c r="B1932" s="428"/>
      <c r="C1932" s="428"/>
      <c r="D1932" s="416"/>
      <c r="E1932" s="417"/>
      <c r="F1932" s="455"/>
      <c r="G1932" s="452"/>
    </row>
    <row r="1933" spans="1:7" ht="12.75" customHeight="1">
      <c r="A1933" s="489"/>
      <c r="B1933" s="495" t="s">
        <v>442</v>
      </c>
      <c r="C1933" s="489"/>
      <c r="D1933" s="489"/>
      <c r="E1933" s="490"/>
      <c r="F1933" s="491"/>
      <c r="G1933" s="490">
        <f>SUM(G1935:G1952)</f>
        <v>81850.3937007874</v>
      </c>
    </row>
    <row r="1934" spans="1:10" s="432" customFormat="1" ht="12.75" customHeight="1">
      <c r="A1934" s="436"/>
      <c r="B1934" s="436"/>
      <c r="C1934" s="443"/>
      <c r="D1934" s="443"/>
      <c r="E1934" s="452"/>
      <c r="F1934" s="458"/>
      <c r="G1934" s="452"/>
      <c r="I1934" s="433"/>
      <c r="J1934" s="433"/>
    </row>
    <row r="1935" spans="1:7" ht="12.75" customHeight="1">
      <c r="A1935" s="434">
        <v>11</v>
      </c>
      <c r="B1935" s="428" t="s">
        <v>418</v>
      </c>
      <c r="C1935" s="428" t="s">
        <v>403</v>
      </c>
      <c r="D1935" s="416">
        <v>1</v>
      </c>
      <c r="E1935" s="427">
        <v>19350</v>
      </c>
      <c r="F1935" s="455">
        <f aca="true" t="shared" si="228" ref="F1935:F1940">D1935*E1935</f>
        <v>19350</v>
      </c>
      <c r="G1935" s="427">
        <f>F1935/1.27</f>
        <v>15236.220472440944</v>
      </c>
    </row>
    <row r="1936" spans="1:7" ht="12.75" customHeight="1">
      <c r="A1936" s="434">
        <v>11</v>
      </c>
      <c r="B1936" s="428" t="s">
        <v>419</v>
      </c>
      <c r="C1936" s="428" t="s">
        <v>404</v>
      </c>
      <c r="D1936" s="416">
        <v>1</v>
      </c>
      <c r="E1936" s="417">
        <v>13410</v>
      </c>
      <c r="F1936" s="455">
        <f t="shared" si="228"/>
        <v>13410</v>
      </c>
      <c r="G1936" s="427">
        <f>F1936/1.27</f>
        <v>10559.055118110236</v>
      </c>
    </row>
    <row r="1937" spans="1:7" ht="12.75" customHeight="1">
      <c r="A1937" s="434">
        <v>11</v>
      </c>
      <c r="B1937" s="428" t="s">
        <v>420</v>
      </c>
      <c r="C1937" s="428" t="s">
        <v>403</v>
      </c>
      <c r="D1937" s="416">
        <v>1</v>
      </c>
      <c r="E1937" s="427">
        <v>9900</v>
      </c>
      <c r="F1937" s="455">
        <f t="shared" si="228"/>
        <v>9900</v>
      </c>
      <c r="G1937" s="427">
        <f aca="true" t="shared" si="229" ref="G1937:G1946">F1937/1.27</f>
        <v>7795.275590551181</v>
      </c>
    </row>
    <row r="1938" spans="1:7" ht="12.75" customHeight="1">
      <c r="A1938" s="434">
        <v>11</v>
      </c>
      <c r="B1938" s="428" t="s">
        <v>420</v>
      </c>
      <c r="C1938" s="428" t="s">
        <v>404</v>
      </c>
      <c r="D1938" s="416">
        <v>1</v>
      </c>
      <c r="E1938" s="427">
        <v>6750</v>
      </c>
      <c r="F1938" s="455">
        <f t="shared" si="228"/>
        <v>6750</v>
      </c>
      <c r="G1938" s="427">
        <f t="shared" si="229"/>
        <v>5314.96062992126</v>
      </c>
    </row>
    <row r="1939" spans="1:7" ht="12.75" customHeight="1">
      <c r="A1939" s="434">
        <v>11</v>
      </c>
      <c r="B1939" s="428" t="s">
        <v>421</v>
      </c>
      <c r="C1939" s="428" t="s">
        <v>403</v>
      </c>
      <c r="D1939" s="416">
        <v>1</v>
      </c>
      <c r="E1939" s="427">
        <v>12150</v>
      </c>
      <c r="F1939" s="455">
        <f t="shared" si="228"/>
        <v>12150</v>
      </c>
      <c r="G1939" s="427">
        <f t="shared" si="229"/>
        <v>9566.929133858268</v>
      </c>
    </row>
    <row r="1940" spans="1:7" ht="12.75" customHeight="1">
      <c r="A1940" s="434">
        <v>11</v>
      </c>
      <c r="B1940" s="428" t="s">
        <v>422</v>
      </c>
      <c r="C1940" s="428" t="s">
        <v>404</v>
      </c>
      <c r="D1940" s="416">
        <v>1</v>
      </c>
      <c r="E1940" s="417">
        <v>8910</v>
      </c>
      <c r="F1940" s="455">
        <f t="shared" si="228"/>
        <v>8910</v>
      </c>
      <c r="G1940" s="427">
        <f>F1940/1.27</f>
        <v>7015.748031496063</v>
      </c>
    </row>
    <row r="1941" spans="1:7" ht="12.75" customHeight="1">
      <c r="A1941" s="434">
        <v>11</v>
      </c>
      <c r="B1941" s="435" t="s">
        <v>423</v>
      </c>
      <c r="C1941" s="435" t="s">
        <v>403</v>
      </c>
      <c r="D1941" s="438">
        <v>0</v>
      </c>
      <c r="E1941" s="427">
        <v>15750</v>
      </c>
      <c r="F1941" s="455">
        <f aca="true" t="shared" si="230" ref="F1941:F1946">D1941*E1941</f>
        <v>0</v>
      </c>
      <c r="G1941" s="427">
        <f t="shared" si="229"/>
        <v>0</v>
      </c>
    </row>
    <row r="1942" spans="1:7" ht="12.75" customHeight="1">
      <c r="A1942" s="434">
        <v>11</v>
      </c>
      <c r="B1942" s="435" t="s">
        <v>424</v>
      </c>
      <c r="C1942" s="435" t="s">
        <v>403</v>
      </c>
      <c r="D1942" s="438">
        <v>0</v>
      </c>
      <c r="E1942" s="427">
        <v>7650</v>
      </c>
      <c r="F1942" s="455">
        <f t="shared" si="230"/>
        <v>0</v>
      </c>
      <c r="G1942" s="427">
        <f t="shared" si="229"/>
        <v>0</v>
      </c>
    </row>
    <row r="1943" spans="1:7" ht="12.75" customHeight="1">
      <c r="A1943" s="434">
        <v>11</v>
      </c>
      <c r="B1943" s="435" t="s">
        <v>409</v>
      </c>
      <c r="C1943" s="435" t="s">
        <v>403</v>
      </c>
      <c r="D1943" s="438">
        <v>0</v>
      </c>
      <c r="E1943" s="427">
        <v>10350</v>
      </c>
      <c r="F1943" s="455">
        <f t="shared" si="230"/>
        <v>0</v>
      </c>
      <c r="G1943" s="427">
        <f t="shared" si="229"/>
        <v>0</v>
      </c>
    </row>
    <row r="1944" spans="1:7" ht="12.75" customHeight="1">
      <c r="A1944" s="434">
        <v>11</v>
      </c>
      <c r="B1944" s="428" t="s">
        <v>425</v>
      </c>
      <c r="C1944" s="428" t="s">
        <v>403</v>
      </c>
      <c r="D1944" s="438">
        <v>1</v>
      </c>
      <c r="E1944" s="427">
        <v>13860</v>
      </c>
      <c r="F1944" s="455">
        <f t="shared" si="230"/>
        <v>13860</v>
      </c>
      <c r="G1944" s="427">
        <f t="shared" si="229"/>
        <v>10913.385826771653</v>
      </c>
    </row>
    <row r="1945" spans="1:7" ht="12.75" customHeight="1">
      <c r="A1945" s="434">
        <v>11</v>
      </c>
      <c r="B1945" s="428" t="s">
        <v>425</v>
      </c>
      <c r="C1945" s="428" t="s">
        <v>404</v>
      </c>
      <c r="D1945" s="438">
        <v>1</v>
      </c>
      <c r="E1945" s="427">
        <v>11160</v>
      </c>
      <c r="F1945" s="455">
        <f t="shared" si="230"/>
        <v>11160</v>
      </c>
      <c r="G1945" s="427">
        <f t="shared" si="229"/>
        <v>8787.401574803149</v>
      </c>
    </row>
    <row r="1946" spans="1:7" ht="12.75" customHeight="1">
      <c r="A1946" s="434">
        <v>11</v>
      </c>
      <c r="B1946" s="428" t="s">
        <v>426</v>
      </c>
      <c r="C1946" s="428" t="s">
        <v>403</v>
      </c>
      <c r="D1946" s="438">
        <v>1</v>
      </c>
      <c r="E1946" s="427">
        <v>8460</v>
      </c>
      <c r="F1946" s="455">
        <f t="shared" si="230"/>
        <v>8460</v>
      </c>
      <c r="G1946" s="427">
        <f t="shared" si="229"/>
        <v>6661.417322834645</v>
      </c>
    </row>
    <row r="1947" spans="1:7" ht="12.75" customHeight="1">
      <c r="A1947" s="434">
        <v>11</v>
      </c>
      <c r="B1947" s="428" t="s">
        <v>427</v>
      </c>
      <c r="C1947" s="428" t="s">
        <v>404</v>
      </c>
      <c r="D1947" s="438">
        <v>0</v>
      </c>
      <c r="E1947" s="427">
        <v>6600</v>
      </c>
      <c r="F1947" s="455">
        <f aca="true" t="shared" si="231" ref="F1947:F1952">D1947*E1947</f>
        <v>0</v>
      </c>
      <c r="G1947" s="427">
        <f aca="true" t="shared" si="232" ref="G1947:G1952">F1947/1.27</f>
        <v>0</v>
      </c>
    </row>
    <row r="1948" spans="1:7" ht="12.75" customHeight="1">
      <c r="A1948" s="434">
        <v>11</v>
      </c>
      <c r="B1948" s="428" t="s">
        <v>497</v>
      </c>
      <c r="C1948" s="428" t="s">
        <v>404</v>
      </c>
      <c r="D1948" s="438">
        <v>0</v>
      </c>
      <c r="E1948" s="427">
        <v>81000</v>
      </c>
      <c r="F1948" s="456">
        <f t="shared" si="231"/>
        <v>0</v>
      </c>
      <c r="G1948" s="437">
        <f t="shared" si="232"/>
        <v>0</v>
      </c>
    </row>
    <row r="1949" spans="1:7" ht="12.75" customHeight="1">
      <c r="A1949" s="434">
        <v>11</v>
      </c>
      <c r="B1949" s="429" t="s">
        <v>432</v>
      </c>
      <c r="C1949" s="429" t="s">
        <v>403</v>
      </c>
      <c r="D1949" s="438">
        <v>0</v>
      </c>
      <c r="E1949" s="427">
        <v>6800</v>
      </c>
      <c r="F1949" s="456">
        <f t="shared" si="231"/>
        <v>0</v>
      </c>
      <c r="G1949" s="437">
        <f t="shared" si="232"/>
        <v>0</v>
      </c>
    </row>
    <row r="1950" spans="1:7" ht="12.75" customHeight="1">
      <c r="A1950" s="434">
        <v>11</v>
      </c>
      <c r="B1950" s="429" t="s">
        <v>433</v>
      </c>
      <c r="C1950" s="429" t="s">
        <v>404</v>
      </c>
      <c r="D1950" s="438">
        <v>0</v>
      </c>
      <c r="E1950" s="427">
        <v>6100</v>
      </c>
      <c r="F1950" s="456">
        <f t="shared" si="231"/>
        <v>0</v>
      </c>
      <c r="G1950" s="437">
        <f t="shared" si="232"/>
        <v>0</v>
      </c>
    </row>
    <row r="1951" spans="1:7" ht="12.75" customHeight="1">
      <c r="A1951" s="434">
        <v>11</v>
      </c>
      <c r="B1951" s="429" t="s">
        <v>434</v>
      </c>
      <c r="C1951" s="429" t="s">
        <v>403</v>
      </c>
      <c r="D1951" s="438">
        <v>0</v>
      </c>
      <c r="E1951" s="427">
        <v>5800</v>
      </c>
      <c r="F1951" s="456">
        <f t="shared" si="231"/>
        <v>0</v>
      </c>
      <c r="G1951" s="437">
        <f t="shared" si="232"/>
        <v>0</v>
      </c>
    </row>
    <row r="1952" spans="1:7" ht="12.75" customHeight="1">
      <c r="A1952" s="434">
        <v>11</v>
      </c>
      <c r="B1952" s="429" t="s">
        <v>434</v>
      </c>
      <c r="C1952" s="429" t="s">
        <v>404</v>
      </c>
      <c r="D1952" s="438">
        <v>0</v>
      </c>
      <c r="E1952" s="427">
        <v>5100</v>
      </c>
      <c r="F1952" s="456">
        <f t="shared" si="231"/>
        <v>0</v>
      </c>
      <c r="G1952" s="437">
        <f t="shared" si="232"/>
        <v>0</v>
      </c>
    </row>
    <row r="1953" spans="1:7" ht="12.75" customHeight="1">
      <c r="A1953" s="434"/>
      <c r="B1953" s="439"/>
      <c r="C1953" s="439"/>
      <c r="D1953" s="438"/>
      <c r="E1953" s="427"/>
      <c r="F1953" s="456"/>
      <c r="G1953" s="439"/>
    </row>
    <row r="1954" spans="1:7" ht="12.75" customHeight="1">
      <c r="A1954" s="489"/>
      <c r="B1954" s="489" t="s">
        <v>439</v>
      </c>
      <c r="C1954" s="489"/>
      <c r="D1954" s="489"/>
      <c r="E1954" s="490"/>
      <c r="F1954" s="491"/>
      <c r="G1954" s="490">
        <f>SUM(G1956:G1961)</f>
        <v>479259.84251968504</v>
      </c>
    </row>
    <row r="1955" spans="1:7" ht="12.75" customHeight="1">
      <c r="A1955" s="439"/>
      <c r="B1955" s="440"/>
      <c r="C1955" s="440"/>
      <c r="D1955" s="440"/>
      <c r="E1955" s="492"/>
      <c r="F1955" s="496"/>
      <c r="G1955" s="497"/>
    </row>
    <row r="1956" spans="1:7" ht="12.75" customHeight="1">
      <c r="A1956" s="434">
        <v>11</v>
      </c>
      <c r="B1956" s="428" t="s">
        <v>439</v>
      </c>
      <c r="C1956" s="428" t="s">
        <v>403</v>
      </c>
      <c r="D1956" s="416">
        <v>150</v>
      </c>
      <c r="E1956" s="417">
        <v>1550</v>
      </c>
      <c r="F1956" s="455">
        <f aca="true" t="shared" si="233" ref="F1956:F1961">D1956*E1956</f>
        <v>232500</v>
      </c>
      <c r="G1956" s="427">
        <f aca="true" t="shared" si="234" ref="G1956:G1961">F1956/1.27</f>
        <v>183070.8661417323</v>
      </c>
    </row>
    <row r="1957" spans="1:7" ht="12.75" customHeight="1">
      <c r="A1957" s="434">
        <v>11</v>
      </c>
      <c r="B1957" s="428" t="s">
        <v>439</v>
      </c>
      <c r="C1957" s="428" t="s">
        <v>404</v>
      </c>
      <c r="D1957" s="416">
        <v>14</v>
      </c>
      <c r="E1957" s="417">
        <v>1300</v>
      </c>
      <c r="F1957" s="455">
        <f t="shared" si="233"/>
        <v>18200</v>
      </c>
      <c r="G1957" s="427">
        <f t="shared" si="234"/>
        <v>14330.708661417322</v>
      </c>
    </row>
    <row r="1958" spans="1:7" ht="12.75" customHeight="1">
      <c r="A1958" s="434">
        <v>11</v>
      </c>
      <c r="B1958" s="428" t="s">
        <v>498</v>
      </c>
      <c r="C1958" s="428" t="s">
        <v>403</v>
      </c>
      <c r="D1958" s="416">
        <v>200</v>
      </c>
      <c r="E1958" s="417">
        <v>1100</v>
      </c>
      <c r="F1958" s="455">
        <f t="shared" si="233"/>
        <v>220000</v>
      </c>
      <c r="G1958" s="427">
        <f t="shared" si="234"/>
        <v>173228.3464566929</v>
      </c>
    </row>
    <row r="1959" spans="1:7" ht="12.75" customHeight="1">
      <c r="A1959" s="434">
        <v>11</v>
      </c>
      <c r="B1959" s="428" t="s">
        <v>498</v>
      </c>
      <c r="C1959" s="428" t="s">
        <v>404</v>
      </c>
      <c r="D1959" s="416">
        <v>90</v>
      </c>
      <c r="E1959" s="417">
        <v>900</v>
      </c>
      <c r="F1959" s="455">
        <f t="shared" si="233"/>
        <v>81000</v>
      </c>
      <c r="G1959" s="427">
        <f t="shared" si="234"/>
        <v>63779.52755905512</v>
      </c>
    </row>
    <row r="1960" spans="1:7" ht="12.75" customHeight="1">
      <c r="A1960" s="434">
        <v>11</v>
      </c>
      <c r="B1960" s="428" t="s">
        <v>499</v>
      </c>
      <c r="C1960" s="428" t="s">
        <v>403</v>
      </c>
      <c r="D1960" s="416">
        <v>16</v>
      </c>
      <c r="E1960" s="417">
        <v>1190</v>
      </c>
      <c r="F1960" s="455">
        <f t="shared" si="233"/>
        <v>19040</v>
      </c>
      <c r="G1960" s="427">
        <f t="shared" si="234"/>
        <v>14992.125984251968</v>
      </c>
    </row>
    <row r="1961" spans="1:7" ht="12.75" customHeight="1">
      <c r="A1961" s="434">
        <v>11</v>
      </c>
      <c r="B1961" s="428" t="s">
        <v>500</v>
      </c>
      <c r="C1961" s="428" t="s">
        <v>403</v>
      </c>
      <c r="D1961" s="416">
        <v>48</v>
      </c>
      <c r="E1961" s="417">
        <v>790</v>
      </c>
      <c r="F1961" s="455">
        <f t="shared" si="233"/>
        <v>37920</v>
      </c>
      <c r="G1961" s="427">
        <f t="shared" si="234"/>
        <v>29858.267716535433</v>
      </c>
    </row>
    <row r="1962" spans="1:7" ht="12.75" customHeight="1">
      <c r="A1962" s="434"/>
      <c r="B1962" s="428"/>
      <c r="C1962" s="428"/>
      <c r="D1962" s="416"/>
      <c r="E1962" s="417"/>
      <c r="F1962" s="455"/>
      <c r="G1962" s="427"/>
    </row>
    <row r="1963" spans="1:7" ht="12.75" customHeight="1">
      <c r="A1963" s="489"/>
      <c r="B1963" s="489" t="s">
        <v>440</v>
      </c>
      <c r="C1963" s="489"/>
      <c r="D1963" s="489"/>
      <c r="E1963" s="490"/>
      <c r="F1963" s="491"/>
      <c r="G1963" s="490">
        <f>SUM(G1965:G1972)</f>
        <v>49055.118110236224</v>
      </c>
    </row>
    <row r="1964" spans="1:10" s="432" customFormat="1" ht="12.75" customHeight="1">
      <c r="A1964" s="443"/>
      <c r="B1964" s="443"/>
      <c r="C1964" s="443"/>
      <c r="D1964" s="443"/>
      <c r="E1964" s="452"/>
      <c r="F1964" s="458"/>
      <c r="G1964" s="452"/>
      <c r="I1964" s="433"/>
      <c r="J1964" s="433"/>
    </row>
    <row r="1965" spans="1:7" ht="12.75" customHeight="1">
      <c r="A1965" s="434">
        <v>11</v>
      </c>
      <c r="B1965" s="428" t="s">
        <v>501</v>
      </c>
      <c r="C1965" s="428" t="s">
        <v>452</v>
      </c>
      <c r="D1965" s="416">
        <v>1</v>
      </c>
      <c r="E1965" s="452">
        <v>14000</v>
      </c>
      <c r="F1965" s="455">
        <f aca="true" t="shared" si="235" ref="F1965:F1972">D1965*E1965</f>
        <v>14000</v>
      </c>
      <c r="G1965" s="427">
        <f aca="true" t="shared" si="236" ref="G1965:G1972">F1965/1.27</f>
        <v>11023.622047244095</v>
      </c>
    </row>
    <row r="1966" spans="1:7" ht="12.75" customHeight="1">
      <c r="A1966" s="434">
        <v>11</v>
      </c>
      <c r="B1966" s="428" t="s">
        <v>501</v>
      </c>
      <c r="C1966" s="428" t="s">
        <v>404</v>
      </c>
      <c r="D1966" s="416"/>
      <c r="E1966" s="452">
        <v>11700</v>
      </c>
      <c r="F1966" s="455">
        <f t="shared" si="235"/>
        <v>0</v>
      </c>
      <c r="G1966" s="427">
        <f t="shared" si="236"/>
        <v>0</v>
      </c>
    </row>
    <row r="1967" spans="1:7" ht="12.75" customHeight="1">
      <c r="A1967" s="434">
        <v>11</v>
      </c>
      <c r="B1967" s="428" t="s">
        <v>505</v>
      </c>
      <c r="C1967" s="428" t="s">
        <v>452</v>
      </c>
      <c r="D1967" s="416"/>
      <c r="E1967" s="417">
        <v>9900</v>
      </c>
      <c r="F1967" s="455">
        <f t="shared" si="235"/>
        <v>0</v>
      </c>
      <c r="G1967" s="427">
        <f t="shared" si="236"/>
        <v>0</v>
      </c>
    </row>
    <row r="1968" spans="1:7" ht="12.75" customHeight="1">
      <c r="A1968" s="434">
        <v>11</v>
      </c>
      <c r="B1968" s="428" t="s">
        <v>505</v>
      </c>
      <c r="C1968" s="428" t="s">
        <v>404</v>
      </c>
      <c r="D1968" s="416">
        <v>4</v>
      </c>
      <c r="E1968" s="417">
        <v>8100</v>
      </c>
      <c r="F1968" s="455">
        <f t="shared" si="235"/>
        <v>32400</v>
      </c>
      <c r="G1968" s="427">
        <f t="shared" si="236"/>
        <v>25511.811023622045</v>
      </c>
    </row>
    <row r="1969" spans="1:7" ht="12.75" customHeight="1">
      <c r="A1969" s="434">
        <v>11</v>
      </c>
      <c r="B1969" s="428" t="s">
        <v>502</v>
      </c>
      <c r="C1969" s="428" t="s">
        <v>452</v>
      </c>
      <c r="D1969" s="438">
        <v>1</v>
      </c>
      <c r="E1969" s="427">
        <v>7300</v>
      </c>
      <c r="F1969" s="455">
        <f t="shared" si="235"/>
        <v>7300</v>
      </c>
      <c r="G1969" s="427">
        <f t="shared" si="236"/>
        <v>5748.031496062992</v>
      </c>
    </row>
    <row r="1970" spans="1:7" ht="12.75" customHeight="1">
      <c r="A1970" s="434">
        <v>11</v>
      </c>
      <c r="B1970" s="428" t="s">
        <v>502</v>
      </c>
      <c r="C1970" s="428" t="s">
        <v>404</v>
      </c>
      <c r="D1970" s="438"/>
      <c r="E1970" s="427">
        <v>6200</v>
      </c>
      <c r="F1970" s="455">
        <f t="shared" si="235"/>
        <v>0</v>
      </c>
      <c r="G1970" s="427">
        <f t="shared" si="236"/>
        <v>0</v>
      </c>
    </row>
    <row r="1971" spans="1:7" ht="12.75" customHeight="1">
      <c r="A1971" s="434">
        <v>11</v>
      </c>
      <c r="B1971" s="428" t="s">
        <v>503</v>
      </c>
      <c r="C1971" s="428" t="s">
        <v>452</v>
      </c>
      <c r="D1971" s="416"/>
      <c r="E1971" s="417">
        <v>5200</v>
      </c>
      <c r="F1971" s="455">
        <f t="shared" si="235"/>
        <v>0</v>
      </c>
      <c r="G1971" s="427">
        <f t="shared" si="236"/>
        <v>0</v>
      </c>
    </row>
    <row r="1972" spans="1:7" ht="12.75" customHeight="1">
      <c r="A1972" s="434">
        <v>11</v>
      </c>
      <c r="B1972" s="428" t="s">
        <v>503</v>
      </c>
      <c r="C1972" s="428" t="s">
        <v>404</v>
      </c>
      <c r="D1972" s="416">
        <v>2</v>
      </c>
      <c r="E1972" s="417">
        <v>4300</v>
      </c>
      <c r="F1972" s="455">
        <f t="shared" si="235"/>
        <v>8600</v>
      </c>
      <c r="G1972" s="427">
        <f t="shared" si="236"/>
        <v>6771.653543307087</v>
      </c>
    </row>
    <row r="1973" spans="1:7" ht="12.75" customHeight="1">
      <c r="A1973" s="434"/>
      <c r="B1973" s="439"/>
      <c r="C1973" s="439"/>
      <c r="D1973" s="438"/>
      <c r="E1973" s="427"/>
      <c r="F1973" s="456"/>
      <c r="G1973" s="439"/>
    </row>
    <row r="1974" spans="1:7" ht="12.75" customHeight="1">
      <c r="A1974" s="489"/>
      <c r="B1974" s="489" t="s">
        <v>428</v>
      </c>
      <c r="C1974" s="489"/>
      <c r="D1974" s="489"/>
      <c r="E1974" s="490"/>
      <c r="F1974" s="491"/>
      <c r="G1974" s="490">
        <f>SUM(G1976:G2023)</f>
        <v>88385.82677165355</v>
      </c>
    </row>
    <row r="1975" spans="1:7" ht="12.75" customHeight="1">
      <c r="A1975" s="439"/>
      <c r="B1975" s="440"/>
      <c r="C1975" s="440"/>
      <c r="D1975" s="440"/>
      <c r="E1975" s="492"/>
      <c r="F1975" s="496"/>
      <c r="G1975" s="497"/>
    </row>
    <row r="1976" spans="1:7" ht="12.75" customHeight="1">
      <c r="A1976" s="434">
        <v>11</v>
      </c>
      <c r="B1976" s="428" t="s">
        <v>504</v>
      </c>
      <c r="C1976" s="428" t="s">
        <v>403</v>
      </c>
      <c r="D1976" s="416">
        <v>13</v>
      </c>
      <c r="E1976" s="452">
        <v>650</v>
      </c>
      <c r="F1976" s="455">
        <f>D1976*E1976</f>
        <v>8450</v>
      </c>
      <c r="G1976" s="427">
        <f aca="true" t="shared" si="237" ref="G1976:G2023">F1976/1.27</f>
        <v>6653.543307086614</v>
      </c>
    </row>
    <row r="1977" spans="1:7" ht="12.75" customHeight="1">
      <c r="A1977" s="434">
        <v>11</v>
      </c>
      <c r="B1977" s="428" t="s">
        <v>471</v>
      </c>
      <c r="C1977" s="428" t="s">
        <v>403</v>
      </c>
      <c r="D1977" s="416"/>
      <c r="E1977" s="452">
        <v>1000</v>
      </c>
      <c r="F1977" s="455">
        <f aca="true" t="shared" si="238" ref="F1977:F2023">D1977*E1977</f>
        <v>0</v>
      </c>
      <c r="G1977" s="427">
        <f t="shared" si="237"/>
        <v>0</v>
      </c>
    </row>
    <row r="1978" spans="1:7" ht="12.75" customHeight="1">
      <c r="A1978" s="434">
        <v>11</v>
      </c>
      <c r="B1978" s="428" t="s">
        <v>473</v>
      </c>
      <c r="C1978" s="428" t="s">
        <v>403</v>
      </c>
      <c r="D1978" s="416"/>
      <c r="E1978" s="452">
        <v>400</v>
      </c>
      <c r="F1978" s="455">
        <f t="shared" si="238"/>
        <v>0</v>
      </c>
      <c r="G1978" s="427">
        <f t="shared" si="237"/>
        <v>0</v>
      </c>
    </row>
    <row r="1979" spans="1:7" ht="12.75" customHeight="1">
      <c r="A1979" s="434">
        <v>11</v>
      </c>
      <c r="B1979" s="428" t="s">
        <v>474</v>
      </c>
      <c r="C1979" s="428" t="s">
        <v>403</v>
      </c>
      <c r="D1979" s="416"/>
      <c r="E1979" s="452">
        <v>700</v>
      </c>
      <c r="F1979" s="455">
        <f t="shared" si="238"/>
        <v>0</v>
      </c>
      <c r="G1979" s="427">
        <f t="shared" si="237"/>
        <v>0</v>
      </c>
    </row>
    <row r="1980" spans="1:7" ht="12.75" customHeight="1">
      <c r="A1980" s="434">
        <v>11</v>
      </c>
      <c r="B1980" s="428" t="s">
        <v>468</v>
      </c>
      <c r="C1980" s="428" t="s">
        <v>403</v>
      </c>
      <c r="D1980" s="416">
        <v>3</v>
      </c>
      <c r="E1980" s="452">
        <v>4800</v>
      </c>
      <c r="F1980" s="455">
        <f t="shared" si="238"/>
        <v>14400</v>
      </c>
      <c r="G1980" s="427">
        <f t="shared" si="237"/>
        <v>11338.582677165354</v>
      </c>
    </row>
    <row r="1981" spans="1:7" ht="12.75" customHeight="1">
      <c r="A1981" s="434">
        <v>11</v>
      </c>
      <c r="B1981" s="428" t="s">
        <v>469</v>
      </c>
      <c r="C1981" s="428" t="s">
        <v>403</v>
      </c>
      <c r="D1981" s="416">
        <v>3</v>
      </c>
      <c r="E1981" s="452">
        <v>6000</v>
      </c>
      <c r="F1981" s="455">
        <f t="shared" si="238"/>
        <v>18000</v>
      </c>
      <c r="G1981" s="427">
        <f t="shared" si="237"/>
        <v>14173.228346456694</v>
      </c>
    </row>
    <row r="1982" spans="1:7" ht="12.75" customHeight="1">
      <c r="A1982" s="434">
        <v>11</v>
      </c>
      <c r="B1982" s="428" t="s">
        <v>470</v>
      </c>
      <c r="C1982" s="428" t="s">
        <v>403</v>
      </c>
      <c r="D1982" s="416">
        <v>3</v>
      </c>
      <c r="E1982" s="452">
        <v>7200</v>
      </c>
      <c r="F1982" s="455">
        <f t="shared" si="238"/>
        <v>21600</v>
      </c>
      <c r="G1982" s="427">
        <f t="shared" si="237"/>
        <v>17007.87401574803</v>
      </c>
    </row>
    <row r="1983" spans="1:7" ht="12.75" customHeight="1">
      <c r="A1983" s="434">
        <v>11</v>
      </c>
      <c r="B1983" s="428" t="s">
        <v>506</v>
      </c>
      <c r="C1983" s="428" t="s">
        <v>403</v>
      </c>
      <c r="D1983" s="416"/>
      <c r="E1983" s="452">
        <v>4500</v>
      </c>
      <c r="F1983" s="455">
        <f t="shared" si="238"/>
        <v>0</v>
      </c>
      <c r="G1983" s="427">
        <f t="shared" si="237"/>
        <v>0</v>
      </c>
    </row>
    <row r="1984" spans="1:7" ht="12.75" customHeight="1">
      <c r="A1984" s="434">
        <v>11</v>
      </c>
      <c r="B1984" s="428" t="s">
        <v>507</v>
      </c>
      <c r="C1984" s="428" t="s">
        <v>403</v>
      </c>
      <c r="D1984" s="416"/>
      <c r="E1984" s="452">
        <v>9000</v>
      </c>
      <c r="F1984" s="455">
        <f t="shared" si="238"/>
        <v>0</v>
      </c>
      <c r="G1984" s="427">
        <f t="shared" si="237"/>
        <v>0</v>
      </c>
    </row>
    <row r="1985" spans="1:7" ht="12.75" customHeight="1">
      <c r="A1985" s="434">
        <v>11</v>
      </c>
      <c r="B1985" s="428" t="s">
        <v>472</v>
      </c>
      <c r="C1985" s="428" t="s">
        <v>403</v>
      </c>
      <c r="D1985" s="416">
        <v>3</v>
      </c>
      <c r="E1985" s="452">
        <v>4200</v>
      </c>
      <c r="F1985" s="455">
        <f t="shared" si="238"/>
        <v>12600</v>
      </c>
      <c r="G1985" s="427">
        <f t="shared" si="237"/>
        <v>9921.259842519685</v>
      </c>
    </row>
    <row r="1986" spans="1:7" ht="12.75" customHeight="1">
      <c r="A1986" s="434">
        <v>11</v>
      </c>
      <c r="B1986" s="428" t="s">
        <v>467</v>
      </c>
      <c r="C1986" s="428" t="s">
        <v>403</v>
      </c>
      <c r="D1986" s="416"/>
      <c r="E1986" s="452">
        <v>3700</v>
      </c>
      <c r="F1986" s="455">
        <f t="shared" si="238"/>
        <v>0</v>
      </c>
      <c r="G1986" s="427">
        <f t="shared" si="237"/>
        <v>0</v>
      </c>
    </row>
    <row r="1987" spans="1:7" ht="12.75" customHeight="1">
      <c r="A1987" s="434">
        <v>11</v>
      </c>
      <c r="B1987" s="428" t="s">
        <v>466</v>
      </c>
      <c r="C1987" s="428" t="s">
        <v>403</v>
      </c>
      <c r="D1987" s="416"/>
      <c r="E1987" s="452">
        <v>3000</v>
      </c>
      <c r="F1987" s="455">
        <f t="shared" si="238"/>
        <v>0</v>
      </c>
      <c r="G1987" s="427">
        <f t="shared" si="237"/>
        <v>0</v>
      </c>
    </row>
    <row r="1988" spans="1:7" ht="12.75" customHeight="1">
      <c r="A1988" s="434">
        <v>11</v>
      </c>
      <c r="B1988" s="428" t="s">
        <v>508</v>
      </c>
      <c r="C1988" s="428" t="s">
        <v>403</v>
      </c>
      <c r="D1988" s="416"/>
      <c r="E1988" s="452">
        <v>3300</v>
      </c>
      <c r="F1988" s="455">
        <f t="shared" si="238"/>
        <v>0</v>
      </c>
      <c r="G1988" s="427">
        <f t="shared" si="237"/>
        <v>0</v>
      </c>
    </row>
    <row r="1989" spans="1:7" ht="12.75" customHeight="1">
      <c r="A1989" s="434">
        <v>11</v>
      </c>
      <c r="B1989" s="428" t="s">
        <v>465</v>
      </c>
      <c r="C1989" s="428" t="s">
        <v>403</v>
      </c>
      <c r="D1989" s="416"/>
      <c r="E1989" s="452">
        <v>5500</v>
      </c>
      <c r="F1989" s="455">
        <f t="shared" si="238"/>
        <v>0</v>
      </c>
      <c r="G1989" s="427">
        <f t="shared" si="237"/>
        <v>0</v>
      </c>
    </row>
    <row r="1990" spans="1:7" ht="12.75" customHeight="1">
      <c r="A1990" s="434">
        <v>11</v>
      </c>
      <c r="B1990" s="428" t="s">
        <v>509</v>
      </c>
      <c r="C1990" s="428" t="s">
        <v>403</v>
      </c>
      <c r="D1990" s="416"/>
      <c r="E1990" s="452">
        <v>4400</v>
      </c>
      <c r="F1990" s="455">
        <f t="shared" si="238"/>
        <v>0</v>
      </c>
      <c r="G1990" s="427">
        <f t="shared" si="237"/>
        <v>0</v>
      </c>
    </row>
    <row r="1991" spans="1:7" ht="12.75" customHeight="1">
      <c r="A1991" s="434">
        <v>11</v>
      </c>
      <c r="B1991" s="428" t="s">
        <v>510</v>
      </c>
      <c r="C1991" s="428" t="s">
        <v>403</v>
      </c>
      <c r="D1991" s="416">
        <v>3</v>
      </c>
      <c r="E1991" s="452">
        <v>4000</v>
      </c>
      <c r="F1991" s="455">
        <f t="shared" si="238"/>
        <v>12000</v>
      </c>
      <c r="G1991" s="427">
        <f t="shared" si="237"/>
        <v>9448.818897637795</v>
      </c>
    </row>
    <row r="1992" spans="1:7" ht="12.75" customHeight="1">
      <c r="A1992" s="434">
        <v>11</v>
      </c>
      <c r="B1992" s="428" t="s">
        <v>511</v>
      </c>
      <c r="C1992" s="428" t="s">
        <v>403</v>
      </c>
      <c r="D1992" s="416"/>
      <c r="E1992" s="452">
        <v>4000</v>
      </c>
      <c r="F1992" s="455">
        <f t="shared" si="238"/>
        <v>0</v>
      </c>
      <c r="G1992" s="427">
        <f t="shared" si="237"/>
        <v>0</v>
      </c>
    </row>
    <row r="1993" spans="1:7" ht="12.75" customHeight="1">
      <c r="A1993" s="434">
        <v>11</v>
      </c>
      <c r="B1993" s="428" t="s">
        <v>512</v>
      </c>
      <c r="C1993" s="428" t="s">
        <v>403</v>
      </c>
      <c r="D1993" s="416">
        <v>3</v>
      </c>
      <c r="E1993" s="452">
        <v>4000</v>
      </c>
      <c r="F1993" s="455">
        <f t="shared" si="238"/>
        <v>12000</v>
      </c>
      <c r="G1993" s="427">
        <f t="shared" si="237"/>
        <v>9448.818897637795</v>
      </c>
    </row>
    <row r="1994" spans="1:7" ht="12.75" customHeight="1">
      <c r="A1994" s="434">
        <v>11</v>
      </c>
      <c r="B1994" s="428" t="s">
        <v>513</v>
      </c>
      <c r="C1994" s="428" t="s">
        <v>403</v>
      </c>
      <c r="D1994" s="416">
        <v>3</v>
      </c>
      <c r="E1994" s="452">
        <v>4400</v>
      </c>
      <c r="F1994" s="455">
        <f t="shared" si="238"/>
        <v>13200</v>
      </c>
      <c r="G1994" s="427">
        <f t="shared" si="237"/>
        <v>10393.700787401574</v>
      </c>
    </row>
    <row r="1995" spans="1:7" ht="12.75" customHeight="1">
      <c r="A1995" s="434">
        <v>11</v>
      </c>
      <c r="B1995" s="428" t="s">
        <v>515</v>
      </c>
      <c r="C1995" s="428" t="s">
        <v>403</v>
      </c>
      <c r="D1995" s="416"/>
      <c r="E1995" s="452">
        <v>4900</v>
      </c>
      <c r="F1995" s="455">
        <f t="shared" si="238"/>
        <v>0</v>
      </c>
      <c r="G1995" s="427">
        <f t="shared" si="237"/>
        <v>0</v>
      </c>
    </row>
    <row r="1996" spans="1:7" ht="12.75" customHeight="1">
      <c r="A1996" s="434">
        <v>11</v>
      </c>
      <c r="B1996" s="428" t="s">
        <v>514</v>
      </c>
      <c r="C1996" s="428" t="s">
        <v>403</v>
      </c>
      <c r="D1996" s="416"/>
      <c r="E1996" s="452">
        <v>4400</v>
      </c>
      <c r="F1996" s="455">
        <f t="shared" si="238"/>
        <v>0</v>
      </c>
      <c r="G1996" s="427">
        <f t="shared" si="237"/>
        <v>0</v>
      </c>
    </row>
    <row r="1997" spans="1:7" ht="12.75" customHeight="1">
      <c r="A1997" s="434">
        <v>11</v>
      </c>
      <c r="B1997" s="428" t="s">
        <v>464</v>
      </c>
      <c r="C1997" s="428" t="s">
        <v>403</v>
      </c>
      <c r="D1997" s="416"/>
      <c r="E1997" s="452">
        <v>4900</v>
      </c>
      <c r="F1997" s="455">
        <f t="shared" si="238"/>
        <v>0</v>
      </c>
      <c r="G1997" s="427">
        <f t="shared" si="237"/>
        <v>0</v>
      </c>
    </row>
    <row r="1998" spans="1:7" ht="12.75" customHeight="1">
      <c r="A1998" s="434">
        <v>11</v>
      </c>
      <c r="B1998" s="428" t="s">
        <v>463</v>
      </c>
      <c r="C1998" s="428" t="s">
        <v>403</v>
      </c>
      <c r="D1998" s="416"/>
      <c r="E1998" s="452">
        <v>5500</v>
      </c>
      <c r="F1998" s="455">
        <f t="shared" si="238"/>
        <v>0</v>
      </c>
      <c r="G1998" s="427">
        <f t="shared" si="237"/>
        <v>0</v>
      </c>
    </row>
    <row r="1999" spans="1:7" ht="12.75" customHeight="1">
      <c r="A1999" s="434">
        <v>11</v>
      </c>
      <c r="B1999" s="428" t="s">
        <v>462</v>
      </c>
      <c r="C1999" s="428" t="s">
        <v>403</v>
      </c>
      <c r="D1999" s="416"/>
      <c r="E1999" s="452">
        <v>6900</v>
      </c>
      <c r="F1999" s="455">
        <f t="shared" si="238"/>
        <v>0</v>
      </c>
      <c r="G1999" s="427">
        <f t="shared" si="237"/>
        <v>0</v>
      </c>
    </row>
    <row r="2000" spans="1:7" ht="12.75" customHeight="1">
      <c r="A2000" s="434">
        <v>11</v>
      </c>
      <c r="B2000" s="428" t="s">
        <v>516</v>
      </c>
      <c r="C2000" s="428" t="s">
        <v>403</v>
      </c>
      <c r="D2000" s="416"/>
      <c r="E2000" s="452">
        <v>3200</v>
      </c>
      <c r="F2000" s="455">
        <f t="shared" si="238"/>
        <v>0</v>
      </c>
      <c r="G2000" s="427">
        <f t="shared" si="237"/>
        <v>0</v>
      </c>
    </row>
    <row r="2001" spans="1:7" ht="12.75" customHeight="1">
      <c r="A2001" s="434">
        <v>11</v>
      </c>
      <c r="B2001" s="428" t="s">
        <v>517</v>
      </c>
      <c r="C2001" s="428" t="s">
        <v>403</v>
      </c>
      <c r="D2001" s="416"/>
      <c r="E2001" s="452">
        <v>1400</v>
      </c>
      <c r="F2001" s="455">
        <f t="shared" si="238"/>
        <v>0</v>
      </c>
      <c r="G2001" s="427">
        <f t="shared" si="237"/>
        <v>0</v>
      </c>
    </row>
    <row r="2002" spans="1:7" ht="12.75" customHeight="1">
      <c r="A2002" s="434">
        <v>11</v>
      </c>
      <c r="B2002" s="428" t="s">
        <v>518</v>
      </c>
      <c r="C2002" s="428" t="s">
        <v>403</v>
      </c>
      <c r="D2002" s="416"/>
      <c r="E2002" s="452">
        <v>2700</v>
      </c>
      <c r="F2002" s="455">
        <f t="shared" si="238"/>
        <v>0</v>
      </c>
      <c r="G2002" s="427">
        <f t="shared" si="237"/>
        <v>0</v>
      </c>
    </row>
    <row r="2003" spans="1:7" ht="12.75" customHeight="1">
      <c r="A2003" s="434">
        <v>11</v>
      </c>
      <c r="B2003" s="428" t="s">
        <v>519</v>
      </c>
      <c r="C2003" s="428" t="s">
        <v>403</v>
      </c>
      <c r="D2003" s="416"/>
      <c r="E2003" s="452">
        <v>2300</v>
      </c>
      <c r="F2003" s="455">
        <f t="shared" si="238"/>
        <v>0</v>
      </c>
      <c r="G2003" s="427">
        <f t="shared" si="237"/>
        <v>0</v>
      </c>
    </row>
    <row r="2004" spans="1:7" ht="12.75" customHeight="1">
      <c r="A2004" s="434">
        <v>11</v>
      </c>
      <c r="B2004" s="428" t="s">
        <v>520</v>
      </c>
      <c r="C2004" s="428" t="s">
        <v>403</v>
      </c>
      <c r="D2004" s="416"/>
      <c r="E2004" s="452">
        <v>3200</v>
      </c>
      <c r="F2004" s="455">
        <f t="shared" si="238"/>
        <v>0</v>
      </c>
      <c r="G2004" s="427">
        <f t="shared" si="237"/>
        <v>0</v>
      </c>
    </row>
    <row r="2005" spans="1:7" ht="12.75" customHeight="1">
      <c r="A2005" s="434">
        <v>11</v>
      </c>
      <c r="B2005" s="428" t="s">
        <v>521</v>
      </c>
      <c r="C2005" s="428" t="s">
        <v>403</v>
      </c>
      <c r="D2005" s="416"/>
      <c r="E2005" s="452">
        <v>3200</v>
      </c>
      <c r="F2005" s="455">
        <f t="shared" si="238"/>
        <v>0</v>
      </c>
      <c r="G2005" s="427">
        <f t="shared" si="237"/>
        <v>0</v>
      </c>
    </row>
    <row r="2006" spans="1:7" ht="12.75" customHeight="1">
      <c r="A2006" s="434">
        <v>11</v>
      </c>
      <c r="B2006" s="428" t="s">
        <v>461</v>
      </c>
      <c r="C2006" s="428" t="s">
        <v>403</v>
      </c>
      <c r="D2006" s="416"/>
      <c r="E2006" s="452">
        <v>7900</v>
      </c>
      <c r="F2006" s="455">
        <f t="shared" si="238"/>
        <v>0</v>
      </c>
      <c r="G2006" s="427">
        <f t="shared" si="237"/>
        <v>0</v>
      </c>
    </row>
    <row r="2007" spans="1:7" ht="12.75" customHeight="1">
      <c r="A2007" s="434">
        <v>11</v>
      </c>
      <c r="B2007" s="428" t="s">
        <v>460</v>
      </c>
      <c r="C2007" s="428" t="s">
        <v>403</v>
      </c>
      <c r="D2007" s="416"/>
      <c r="E2007" s="452">
        <v>4500</v>
      </c>
      <c r="F2007" s="455">
        <f t="shared" si="238"/>
        <v>0</v>
      </c>
      <c r="G2007" s="427">
        <f t="shared" si="237"/>
        <v>0</v>
      </c>
    </row>
    <row r="2008" spans="1:7" ht="12.75" customHeight="1">
      <c r="A2008" s="434">
        <v>11</v>
      </c>
      <c r="B2008" s="428" t="s">
        <v>459</v>
      </c>
      <c r="C2008" s="428" t="s">
        <v>403</v>
      </c>
      <c r="D2008" s="416"/>
      <c r="E2008" s="452">
        <v>5500</v>
      </c>
      <c r="F2008" s="455">
        <f t="shared" si="238"/>
        <v>0</v>
      </c>
      <c r="G2008" s="427">
        <f t="shared" si="237"/>
        <v>0</v>
      </c>
    </row>
    <row r="2009" spans="1:7" ht="12.75" customHeight="1">
      <c r="A2009" s="434">
        <v>11</v>
      </c>
      <c r="B2009" s="428" t="s">
        <v>480</v>
      </c>
      <c r="C2009" s="428" t="s">
        <v>403</v>
      </c>
      <c r="D2009" s="416"/>
      <c r="E2009" s="452">
        <v>2600</v>
      </c>
      <c r="F2009" s="455">
        <f t="shared" si="238"/>
        <v>0</v>
      </c>
      <c r="G2009" s="427">
        <f t="shared" si="237"/>
        <v>0</v>
      </c>
    </row>
    <row r="2010" spans="1:7" ht="12.75" customHeight="1">
      <c r="A2010" s="434">
        <v>11</v>
      </c>
      <c r="B2010" s="428" t="s">
        <v>458</v>
      </c>
      <c r="C2010" s="428" t="s">
        <v>403</v>
      </c>
      <c r="D2010" s="416"/>
      <c r="E2010" s="452">
        <v>8900</v>
      </c>
      <c r="F2010" s="455">
        <f t="shared" si="238"/>
        <v>0</v>
      </c>
      <c r="G2010" s="427">
        <f t="shared" si="237"/>
        <v>0</v>
      </c>
    </row>
    <row r="2011" spans="1:7" ht="12.75" customHeight="1">
      <c r="A2011" s="434">
        <v>11</v>
      </c>
      <c r="B2011" s="428" t="s">
        <v>457</v>
      </c>
      <c r="C2011" s="428" t="s">
        <v>403</v>
      </c>
      <c r="D2011" s="416"/>
      <c r="E2011" s="452">
        <v>9900</v>
      </c>
      <c r="F2011" s="455">
        <f t="shared" si="238"/>
        <v>0</v>
      </c>
      <c r="G2011" s="427">
        <f t="shared" si="237"/>
        <v>0</v>
      </c>
    </row>
    <row r="2012" spans="1:7" ht="12.75" customHeight="1">
      <c r="A2012" s="434">
        <v>11</v>
      </c>
      <c r="B2012" s="428" t="s">
        <v>456</v>
      </c>
      <c r="C2012" s="428" t="s">
        <v>403</v>
      </c>
      <c r="D2012" s="416"/>
      <c r="E2012" s="452">
        <v>9900</v>
      </c>
      <c r="F2012" s="455">
        <f t="shared" si="238"/>
        <v>0</v>
      </c>
      <c r="G2012" s="427">
        <f t="shared" si="237"/>
        <v>0</v>
      </c>
    </row>
    <row r="2013" spans="1:7" ht="12.75" customHeight="1">
      <c r="A2013" s="434">
        <v>11</v>
      </c>
      <c r="B2013" s="428" t="s">
        <v>455</v>
      </c>
      <c r="C2013" s="428" t="s">
        <v>403</v>
      </c>
      <c r="D2013" s="416"/>
      <c r="E2013" s="452">
        <v>4500</v>
      </c>
      <c r="F2013" s="455">
        <f t="shared" si="238"/>
        <v>0</v>
      </c>
      <c r="G2013" s="427">
        <f t="shared" si="237"/>
        <v>0</v>
      </c>
    </row>
    <row r="2014" spans="1:7" ht="12.75" customHeight="1">
      <c r="A2014" s="434">
        <v>11</v>
      </c>
      <c r="B2014" s="428" t="s">
        <v>454</v>
      </c>
      <c r="C2014" s="428" t="s">
        <v>403</v>
      </c>
      <c r="D2014" s="416"/>
      <c r="E2014" s="452">
        <v>8900</v>
      </c>
      <c r="F2014" s="455">
        <f t="shared" si="238"/>
        <v>0</v>
      </c>
      <c r="G2014" s="427">
        <f t="shared" si="237"/>
        <v>0</v>
      </c>
    </row>
    <row r="2015" spans="1:7" ht="12.75" customHeight="1">
      <c r="A2015" s="434">
        <v>11</v>
      </c>
      <c r="B2015" s="428" t="s">
        <v>453</v>
      </c>
      <c r="C2015" s="428" t="s">
        <v>403</v>
      </c>
      <c r="D2015" s="416"/>
      <c r="E2015" s="452">
        <v>7900</v>
      </c>
      <c r="F2015" s="455">
        <f t="shared" si="238"/>
        <v>0</v>
      </c>
      <c r="G2015" s="427">
        <f t="shared" si="237"/>
        <v>0</v>
      </c>
    </row>
    <row r="2016" spans="1:7" ht="12.75" customHeight="1">
      <c r="A2016" s="434">
        <v>11</v>
      </c>
      <c r="B2016" s="428" t="s">
        <v>556</v>
      </c>
      <c r="C2016" s="428" t="s">
        <v>475</v>
      </c>
      <c r="D2016" s="416"/>
      <c r="E2016" s="452">
        <v>5800</v>
      </c>
      <c r="F2016" s="455">
        <f t="shared" si="238"/>
        <v>0</v>
      </c>
      <c r="G2016" s="427">
        <f t="shared" si="237"/>
        <v>0</v>
      </c>
    </row>
    <row r="2017" spans="1:7" ht="12.75" customHeight="1">
      <c r="A2017" s="434">
        <v>11</v>
      </c>
      <c r="B2017" s="428" t="s">
        <v>557</v>
      </c>
      <c r="C2017" s="428" t="s">
        <v>475</v>
      </c>
      <c r="D2017" s="416"/>
      <c r="E2017" s="452">
        <v>11490</v>
      </c>
      <c r="F2017" s="455">
        <f t="shared" si="238"/>
        <v>0</v>
      </c>
      <c r="G2017" s="427">
        <f t="shared" si="237"/>
        <v>0</v>
      </c>
    </row>
    <row r="2018" spans="1:7" ht="12.75" customHeight="1">
      <c r="A2018" s="434">
        <v>11</v>
      </c>
      <c r="B2018" s="428" t="s">
        <v>558</v>
      </c>
      <c r="C2018" s="428" t="s">
        <v>475</v>
      </c>
      <c r="D2018" s="416"/>
      <c r="E2018" s="452">
        <v>14490</v>
      </c>
      <c r="F2018" s="455">
        <f t="shared" si="238"/>
        <v>0</v>
      </c>
      <c r="G2018" s="427">
        <f t="shared" si="237"/>
        <v>0</v>
      </c>
    </row>
    <row r="2019" spans="1:7" ht="12.75" customHeight="1">
      <c r="A2019" s="434">
        <v>11</v>
      </c>
      <c r="B2019" s="428" t="s">
        <v>559</v>
      </c>
      <c r="C2019" s="428" t="s">
        <v>475</v>
      </c>
      <c r="D2019" s="416"/>
      <c r="E2019" s="452">
        <v>10990</v>
      </c>
      <c r="F2019" s="455">
        <f t="shared" si="238"/>
        <v>0</v>
      </c>
      <c r="G2019" s="427">
        <f t="shared" si="237"/>
        <v>0</v>
      </c>
    </row>
    <row r="2020" spans="1:7" ht="12.75" customHeight="1">
      <c r="A2020" s="434">
        <v>11</v>
      </c>
      <c r="B2020" s="428" t="s">
        <v>560</v>
      </c>
      <c r="C2020" s="428" t="s">
        <v>475</v>
      </c>
      <c r="D2020" s="416"/>
      <c r="E2020" s="452">
        <v>13490</v>
      </c>
      <c r="F2020" s="455">
        <f t="shared" si="238"/>
        <v>0</v>
      </c>
      <c r="G2020" s="427">
        <f t="shared" si="237"/>
        <v>0</v>
      </c>
    </row>
    <row r="2021" spans="1:7" ht="12.75" customHeight="1">
      <c r="A2021" s="434">
        <v>11</v>
      </c>
      <c r="B2021" s="428" t="s">
        <v>561</v>
      </c>
      <c r="C2021" s="428" t="s">
        <v>475</v>
      </c>
      <c r="D2021" s="416"/>
      <c r="E2021" s="452">
        <v>23490</v>
      </c>
      <c r="F2021" s="455">
        <f t="shared" si="238"/>
        <v>0</v>
      </c>
      <c r="G2021" s="427">
        <f t="shared" si="237"/>
        <v>0</v>
      </c>
    </row>
    <row r="2022" spans="1:7" ht="12.75" customHeight="1">
      <c r="A2022" s="434">
        <v>11</v>
      </c>
      <c r="B2022" s="428" t="s">
        <v>562</v>
      </c>
      <c r="C2022" s="428" t="s">
        <v>475</v>
      </c>
      <c r="D2022" s="416"/>
      <c r="E2022" s="452">
        <v>32490</v>
      </c>
      <c r="F2022" s="455">
        <f t="shared" si="238"/>
        <v>0</v>
      </c>
      <c r="G2022" s="427">
        <f t="shared" si="237"/>
        <v>0</v>
      </c>
    </row>
    <row r="2023" spans="1:7" ht="12.75" customHeight="1">
      <c r="A2023" s="434">
        <v>11</v>
      </c>
      <c r="B2023" s="428" t="s">
        <v>563</v>
      </c>
      <c r="C2023" s="428" t="s">
        <v>475</v>
      </c>
      <c r="D2023" s="416"/>
      <c r="E2023" s="452">
        <v>9490</v>
      </c>
      <c r="F2023" s="455">
        <f t="shared" si="238"/>
        <v>0</v>
      </c>
      <c r="G2023" s="427">
        <f t="shared" si="237"/>
        <v>0</v>
      </c>
    </row>
    <row r="2024" spans="1:7" ht="12.75" customHeight="1">
      <c r="A2024" s="434"/>
      <c r="B2024" s="428"/>
      <c r="C2024" s="428"/>
      <c r="D2024" s="438"/>
      <c r="E2024" s="427"/>
      <c r="F2024" s="456"/>
      <c r="G2024" s="439"/>
    </row>
    <row r="2025" spans="1:7" ht="12.75" customHeight="1">
      <c r="A2025" s="489"/>
      <c r="B2025" s="489" t="s">
        <v>441</v>
      </c>
      <c r="C2025" s="489"/>
      <c r="D2025" s="489"/>
      <c r="E2025" s="490"/>
      <c r="F2025" s="491"/>
      <c r="G2025" s="490">
        <f>SUM(G2027:G2032)</f>
        <v>455905.51181102364</v>
      </c>
    </row>
    <row r="2026" spans="1:7" ht="12.75" customHeight="1">
      <c r="A2026" s="439"/>
      <c r="B2026" s="440"/>
      <c r="C2026" s="440"/>
      <c r="D2026" s="440"/>
      <c r="E2026" s="492"/>
      <c r="F2026" s="496"/>
      <c r="G2026" s="497"/>
    </row>
    <row r="2027" spans="1:7" ht="12.75" customHeight="1">
      <c r="A2027" s="434">
        <v>11</v>
      </c>
      <c r="B2027" s="428" t="s">
        <v>429</v>
      </c>
      <c r="C2027" s="428" t="s">
        <v>403</v>
      </c>
      <c r="D2027" s="416">
        <v>2050</v>
      </c>
      <c r="E2027" s="417">
        <v>250</v>
      </c>
      <c r="F2027" s="455">
        <f aca="true" t="shared" si="239" ref="F2027:F2032">D2027*E2027</f>
        <v>512500</v>
      </c>
      <c r="G2027" s="427">
        <f aca="true" t="shared" si="240" ref="G2027:G2032">F2027/1.27</f>
        <v>403543.3070866142</v>
      </c>
    </row>
    <row r="2028" spans="1:7" ht="12.75" customHeight="1">
      <c r="A2028" s="434">
        <v>11</v>
      </c>
      <c r="B2028" s="428" t="s">
        <v>429</v>
      </c>
      <c r="C2028" s="428" t="s">
        <v>404</v>
      </c>
      <c r="D2028" s="416">
        <v>250</v>
      </c>
      <c r="E2028" s="417">
        <v>250</v>
      </c>
      <c r="F2028" s="455">
        <f t="shared" si="239"/>
        <v>62500</v>
      </c>
      <c r="G2028" s="427">
        <f t="shared" si="240"/>
        <v>49212.59842519685</v>
      </c>
    </row>
    <row r="2029" spans="1:7" ht="12.75" customHeight="1">
      <c r="A2029" s="434">
        <v>11</v>
      </c>
      <c r="B2029" s="428" t="s">
        <v>430</v>
      </c>
      <c r="C2029" s="428" t="s">
        <v>403</v>
      </c>
      <c r="D2029" s="416">
        <v>10</v>
      </c>
      <c r="E2029" s="417">
        <v>400</v>
      </c>
      <c r="F2029" s="455">
        <f t="shared" si="239"/>
        <v>4000</v>
      </c>
      <c r="G2029" s="427">
        <f t="shared" si="240"/>
        <v>3149.6062992125985</v>
      </c>
    </row>
    <row r="2030" spans="1:7" ht="12.75" customHeight="1">
      <c r="A2030" s="434">
        <v>11</v>
      </c>
      <c r="B2030" s="428" t="s">
        <v>522</v>
      </c>
      <c r="C2030" s="428" t="s">
        <v>403</v>
      </c>
      <c r="D2030" s="416">
        <v>0</v>
      </c>
      <c r="E2030" s="417">
        <v>300</v>
      </c>
      <c r="F2030" s="455">
        <f t="shared" si="239"/>
        <v>0</v>
      </c>
      <c r="G2030" s="427">
        <f t="shared" si="240"/>
        <v>0</v>
      </c>
    </row>
    <row r="2031" spans="1:7" ht="12.75" customHeight="1">
      <c r="A2031" s="434">
        <v>11</v>
      </c>
      <c r="B2031" s="428" t="s">
        <v>523</v>
      </c>
      <c r="C2031" s="428" t="s">
        <v>403</v>
      </c>
      <c r="D2031" s="416">
        <v>0</v>
      </c>
      <c r="E2031" s="417">
        <v>600</v>
      </c>
      <c r="F2031" s="455">
        <f t="shared" si="239"/>
        <v>0</v>
      </c>
      <c r="G2031" s="427">
        <f t="shared" si="240"/>
        <v>0</v>
      </c>
    </row>
    <row r="2032" spans="1:7" ht="12.75" customHeight="1">
      <c r="A2032" s="434">
        <v>11</v>
      </c>
      <c r="B2032" s="428" t="s">
        <v>524</v>
      </c>
      <c r="C2032" s="428" t="s">
        <v>403</v>
      </c>
      <c r="D2032" s="416">
        <v>0</v>
      </c>
      <c r="E2032" s="417">
        <v>2400</v>
      </c>
      <c r="F2032" s="455">
        <f t="shared" si="239"/>
        <v>0</v>
      </c>
      <c r="G2032" s="427">
        <f t="shared" si="240"/>
        <v>0</v>
      </c>
    </row>
    <row r="2033" spans="1:7" ht="12.75" customHeight="1">
      <c r="A2033" s="434"/>
      <c r="B2033" s="439"/>
      <c r="C2033" s="439"/>
      <c r="D2033" s="416"/>
      <c r="E2033" s="417"/>
      <c r="F2033" s="455"/>
      <c r="G2033" s="427"/>
    </row>
    <row r="2034" spans="1:7" ht="12.75" customHeight="1">
      <c r="A2034" s="489"/>
      <c r="B2034" s="489" t="s">
        <v>481</v>
      </c>
      <c r="C2034" s="489"/>
      <c r="D2034" s="489"/>
      <c r="E2034" s="490"/>
      <c r="F2034" s="490">
        <f>SUM(F2036:F2058)</f>
        <v>761000</v>
      </c>
      <c r="G2034" s="490">
        <f>SUM(G2036:G2058)</f>
        <v>711039.3700787402</v>
      </c>
    </row>
    <row r="2035" spans="1:7" ht="12.75" customHeight="1">
      <c r="A2035" s="439"/>
      <c r="B2035" s="443"/>
      <c r="C2035" s="443"/>
      <c r="D2035" s="440"/>
      <c r="E2035" s="492"/>
      <c r="F2035" s="496"/>
      <c r="G2035" s="497"/>
    </row>
    <row r="2036" spans="1:7" ht="12.75" customHeight="1">
      <c r="A2036" s="434">
        <v>11</v>
      </c>
      <c r="B2036" s="428" t="s">
        <v>431</v>
      </c>
      <c r="C2036" s="419"/>
      <c r="D2036" s="416">
        <v>20</v>
      </c>
      <c r="E2036" s="417">
        <v>600</v>
      </c>
      <c r="F2036" s="455">
        <f aca="true" t="shared" si="241" ref="F2036:F2058">(E2036+C2036)*D2036</f>
        <v>12000</v>
      </c>
      <c r="G2036" s="427">
        <f>(C2036+E2036)*D2036</f>
        <v>12000</v>
      </c>
    </row>
    <row r="2037" spans="1:7" ht="12.75" customHeight="1">
      <c r="A2037" s="434">
        <v>11</v>
      </c>
      <c r="B2037" s="428" t="s">
        <v>527</v>
      </c>
      <c r="C2037" s="417"/>
      <c r="D2037" s="416"/>
      <c r="E2037" s="417">
        <v>600</v>
      </c>
      <c r="F2037" s="455">
        <f t="shared" si="241"/>
        <v>0</v>
      </c>
      <c r="G2037" s="427">
        <f aca="true" t="shared" si="242" ref="G2037:G2042">F2037/1.27</f>
        <v>0</v>
      </c>
    </row>
    <row r="2038" spans="1:7" ht="12.75" customHeight="1">
      <c r="A2038" s="434">
        <v>11</v>
      </c>
      <c r="B2038" s="428" t="s">
        <v>525</v>
      </c>
      <c r="C2038" s="417"/>
      <c r="D2038" s="416"/>
      <c r="E2038" s="417">
        <v>300</v>
      </c>
      <c r="F2038" s="455">
        <f t="shared" si="241"/>
        <v>0</v>
      </c>
      <c r="G2038" s="427">
        <f t="shared" si="242"/>
        <v>0</v>
      </c>
    </row>
    <row r="2039" spans="1:7" ht="12.75" customHeight="1">
      <c r="A2039" s="434">
        <v>11</v>
      </c>
      <c r="B2039" s="428" t="s">
        <v>526</v>
      </c>
      <c r="C2039" s="417"/>
      <c r="D2039" s="416">
        <v>250</v>
      </c>
      <c r="E2039" s="417">
        <v>900</v>
      </c>
      <c r="F2039" s="455">
        <f t="shared" si="241"/>
        <v>225000</v>
      </c>
      <c r="G2039" s="427">
        <f t="shared" si="242"/>
        <v>177165.35433070865</v>
      </c>
    </row>
    <row r="2040" spans="1:7" ht="12.75" customHeight="1">
      <c r="A2040" s="434">
        <v>11</v>
      </c>
      <c r="B2040" s="428" t="s">
        <v>528</v>
      </c>
      <c r="C2040" s="417"/>
      <c r="D2040" s="416"/>
      <c r="E2040" s="417">
        <v>400</v>
      </c>
      <c r="F2040" s="455">
        <f t="shared" si="241"/>
        <v>0</v>
      </c>
      <c r="G2040" s="427">
        <f t="shared" si="242"/>
        <v>0</v>
      </c>
    </row>
    <row r="2041" spans="1:7" ht="12.75" customHeight="1">
      <c r="A2041" s="434">
        <v>11</v>
      </c>
      <c r="B2041" s="428" t="s">
        <v>529</v>
      </c>
      <c r="C2041" s="417"/>
      <c r="D2041" s="416"/>
      <c r="E2041" s="417">
        <v>200</v>
      </c>
      <c r="F2041" s="455">
        <f t="shared" si="241"/>
        <v>0</v>
      </c>
      <c r="G2041" s="427">
        <f t="shared" si="242"/>
        <v>0</v>
      </c>
    </row>
    <row r="2042" spans="1:7" ht="12.75" customHeight="1">
      <c r="A2042" s="434">
        <v>11</v>
      </c>
      <c r="B2042" s="428" t="s">
        <v>530</v>
      </c>
      <c r="C2042" s="417"/>
      <c r="D2042" s="416">
        <v>20</v>
      </c>
      <c r="E2042" s="417">
        <v>500</v>
      </c>
      <c r="F2042" s="455">
        <f t="shared" si="241"/>
        <v>10000</v>
      </c>
      <c r="G2042" s="427">
        <f t="shared" si="242"/>
        <v>7874.015748031496</v>
      </c>
    </row>
    <row r="2043" spans="1:7" ht="12.75" customHeight="1">
      <c r="A2043" s="434">
        <v>11</v>
      </c>
      <c r="B2043" s="428" t="s">
        <v>531</v>
      </c>
      <c r="C2043" s="417"/>
      <c r="D2043" s="416"/>
      <c r="E2043" s="417">
        <v>400</v>
      </c>
      <c r="F2043" s="455">
        <f t="shared" si="241"/>
        <v>0</v>
      </c>
      <c r="G2043" s="417">
        <f aca="true" t="shared" si="243" ref="G2043:G2058">(C2043+E2043)*D2043</f>
        <v>0</v>
      </c>
    </row>
    <row r="2044" spans="1:7" ht="12.75" customHeight="1">
      <c r="A2044" s="434">
        <v>11</v>
      </c>
      <c r="B2044" s="428" t="s">
        <v>532</v>
      </c>
      <c r="C2044" s="417"/>
      <c r="D2044" s="416"/>
      <c r="E2044" s="417">
        <v>300</v>
      </c>
      <c r="F2044" s="455">
        <f t="shared" si="241"/>
        <v>0</v>
      </c>
      <c r="G2044" s="417">
        <f t="shared" si="243"/>
        <v>0</v>
      </c>
    </row>
    <row r="2045" spans="1:7" ht="12.75" customHeight="1">
      <c r="A2045" s="434">
        <v>11</v>
      </c>
      <c r="B2045" s="428" t="s">
        <v>533</v>
      </c>
      <c r="C2045" s="417"/>
      <c r="D2045" s="416">
        <v>100</v>
      </c>
      <c r="E2045" s="417">
        <v>500</v>
      </c>
      <c r="F2045" s="455">
        <f t="shared" si="241"/>
        <v>50000</v>
      </c>
      <c r="G2045" s="417">
        <f t="shared" si="243"/>
        <v>50000</v>
      </c>
    </row>
    <row r="2046" spans="1:7" ht="12.75" customHeight="1">
      <c r="A2046" s="434">
        <v>11</v>
      </c>
      <c r="B2046" s="428" t="s">
        <v>534</v>
      </c>
      <c r="C2046" s="417"/>
      <c r="D2046" s="416">
        <v>30</v>
      </c>
      <c r="E2046" s="417">
        <v>400</v>
      </c>
      <c r="F2046" s="455">
        <f t="shared" si="241"/>
        <v>12000</v>
      </c>
      <c r="G2046" s="417">
        <f t="shared" si="243"/>
        <v>12000</v>
      </c>
    </row>
    <row r="2047" spans="1:7" ht="12.75" customHeight="1">
      <c r="A2047" s="434">
        <v>11</v>
      </c>
      <c r="B2047" s="428" t="s">
        <v>535</v>
      </c>
      <c r="C2047" s="417"/>
      <c r="D2047" s="416"/>
      <c r="E2047" s="417">
        <v>250</v>
      </c>
      <c r="F2047" s="455">
        <f t="shared" si="241"/>
        <v>0</v>
      </c>
      <c r="G2047" s="417">
        <f t="shared" si="243"/>
        <v>0</v>
      </c>
    </row>
    <row r="2048" spans="1:7" ht="12.75" customHeight="1">
      <c r="A2048" s="434">
        <v>11</v>
      </c>
      <c r="B2048" s="428" t="s">
        <v>536</v>
      </c>
      <c r="C2048" s="417"/>
      <c r="D2048" s="416">
        <v>30</v>
      </c>
      <c r="E2048" s="417">
        <v>500</v>
      </c>
      <c r="F2048" s="455">
        <f t="shared" si="241"/>
        <v>15000</v>
      </c>
      <c r="G2048" s="417">
        <f t="shared" si="243"/>
        <v>15000</v>
      </c>
    </row>
    <row r="2049" spans="1:7" ht="12.75" customHeight="1">
      <c r="A2049" s="434">
        <v>11</v>
      </c>
      <c r="B2049" s="428" t="s">
        <v>537</v>
      </c>
      <c r="C2049" s="417"/>
      <c r="D2049" s="416"/>
      <c r="E2049" s="417">
        <v>300</v>
      </c>
      <c r="F2049" s="455">
        <f t="shared" si="241"/>
        <v>0</v>
      </c>
      <c r="G2049" s="417">
        <f t="shared" si="243"/>
        <v>0</v>
      </c>
    </row>
    <row r="2050" spans="1:7" ht="12.75" customHeight="1">
      <c r="A2050" s="434">
        <v>11</v>
      </c>
      <c r="B2050" s="428" t="s">
        <v>538</v>
      </c>
      <c r="C2050" s="417"/>
      <c r="D2050" s="416"/>
      <c r="E2050" s="417">
        <v>400</v>
      </c>
      <c r="F2050" s="455">
        <f t="shared" si="241"/>
        <v>0</v>
      </c>
      <c r="G2050" s="417">
        <f t="shared" si="243"/>
        <v>0</v>
      </c>
    </row>
    <row r="2051" spans="1:7" ht="12.75" customHeight="1">
      <c r="A2051" s="434">
        <v>11</v>
      </c>
      <c r="B2051" s="428" t="s">
        <v>539</v>
      </c>
      <c r="C2051" s="417"/>
      <c r="D2051" s="416"/>
      <c r="E2051" s="417">
        <v>500</v>
      </c>
      <c r="F2051" s="455">
        <f t="shared" si="241"/>
        <v>0</v>
      </c>
      <c r="G2051" s="417">
        <f t="shared" si="243"/>
        <v>0</v>
      </c>
    </row>
    <row r="2052" spans="1:7" ht="12.75" customHeight="1">
      <c r="A2052" s="434">
        <v>11</v>
      </c>
      <c r="B2052" s="428" t="s">
        <v>540</v>
      </c>
      <c r="C2052" s="417"/>
      <c r="D2052" s="416">
        <v>350</v>
      </c>
      <c r="E2052" s="417">
        <v>800</v>
      </c>
      <c r="F2052" s="455">
        <f t="shared" si="241"/>
        <v>280000</v>
      </c>
      <c r="G2052" s="417">
        <f t="shared" si="243"/>
        <v>280000</v>
      </c>
    </row>
    <row r="2053" spans="1:7" ht="12.75" customHeight="1">
      <c r="A2053" s="434">
        <v>11</v>
      </c>
      <c r="B2053" s="428" t="s">
        <v>541</v>
      </c>
      <c r="C2053" s="417"/>
      <c r="D2053" s="416">
        <v>80</v>
      </c>
      <c r="E2053" s="417">
        <v>400</v>
      </c>
      <c r="F2053" s="455">
        <f t="shared" si="241"/>
        <v>32000</v>
      </c>
      <c r="G2053" s="417">
        <f t="shared" si="243"/>
        <v>32000</v>
      </c>
    </row>
    <row r="2054" spans="1:7" ht="12.75" customHeight="1">
      <c r="A2054" s="434">
        <v>11</v>
      </c>
      <c r="B2054" s="428" t="s">
        <v>542</v>
      </c>
      <c r="C2054" s="417"/>
      <c r="D2054" s="416"/>
      <c r="E2054" s="417">
        <v>300</v>
      </c>
      <c r="F2054" s="455">
        <f t="shared" si="241"/>
        <v>0</v>
      </c>
      <c r="G2054" s="417">
        <f t="shared" si="243"/>
        <v>0</v>
      </c>
    </row>
    <row r="2055" spans="1:7" ht="12.75" customHeight="1">
      <c r="A2055" s="434">
        <v>11</v>
      </c>
      <c r="B2055" s="428" t="s">
        <v>543</v>
      </c>
      <c r="C2055" s="417"/>
      <c r="D2055" s="416"/>
      <c r="E2055" s="417">
        <v>400</v>
      </c>
      <c r="F2055" s="455">
        <f t="shared" si="241"/>
        <v>0</v>
      </c>
      <c r="G2055" s="417">
        <f t="shared" si="243"/>
        <v>0</v>
      </c>
    </row>
    <row r="2056" spans="1:7" ht="12.75" customHeight="1">
      <c r="A2056" s="434">
        <v>11</v>
      </c>
      <c r="B2056" s="428" t="s">
        <v>544</v>
      </c>
      <c r="C2056" s="417"/>
      <c r="D2056" s="416"/>
      <c r="E2056" s="417">
        <v>200</v>
      </c>
      <c r="F2056" s="455">
        <f t="shared" si="241"/>
        <v>0</v>
      </c>
      <c r="G2056" s="417">
        <f t="shared" si="243"/>
        <v>0</v>
      </c>
    </row>
    <row r="2057" spans="1:7" ht="12.75" customHeight="1">
      <c r="A2057" s="434">
        <v>11</v>
      </c>
      <c r="B2057" s="428" t="s">
        <v>545</v>
      </c>
      <c r="C2057" s="417"/>
      <c r="D2057" s="416">
        <v>250</v>
      </c>
      <c r="E2057" s="417">
        <v>500</v>
      </c>
      <c r="F2057" s="455">
        <f t="shared" si="241"/>
        <v>125000</v>
      </c>
      <c r="G2057" s="417">
        <f t="shared" si="243"/>
        <v>125000</v>
      </c>
    </row>
    <row r="2058" spans="1:7" ht="12.75" customHeight="1">
      <c r="A2058" s="434">
        <v>11</v>
      </c>
      <c r="B2058" s="428" t="s">
        <v>546</v>
      </c>
      <c r="C2058" s="417"/>
      <c r="D2058" s="416">
        <v>30</v>
      </c>
      <c r="E2058" s="417">
        <v>0</v>
      </c>
      <c r="F2058" s="455">
        <f t="shared" si="241"/>
        <v>0</v>
      </c>
      <c r="G2058" s="417">
        <f t="shared" si="243"/>
        <v>0</v>
      </c>
    </row>
    <row r="2059" spans="1:7" ht="12.75" customHeight="1">
      <c r="A2059" s="434"/>
      <c r="B2059" s="428"/>
      <c r="C2059" s="417"/>
      <c r="D2059" s="438"/>
      <c r="E2059" s="427"/>
      <c r="F2059" s="456"/>
      <c r="G2059" s="439"/>
    </row>
    <row r="2060" spans="1:7" ht="12.75" customHeight="1">
      <c r="A2060" s="489"/>
      <c r="B2060" s="489" t="s">
        <v>482</v>
      </c>
      <c r="C2060" s="489"/>
      <c r="D2060" s="489"/>
      <c r="E2060" s="490"/>
      <c r="F2060" s="491"/>
      <c r="G2060" s="490">
        <f>SUM(G2062:G2071)</f>
        <v>552174.6456692913</v>
      </c>
    </row>
    <row r="2061" spans="1:7" ht="12.75" customHeight="1">
      <c r="A2061" s="439"/>
      <c r="B2061" s="440"/>
      <c r="C2061" s="440"/>
      <c r="D2061" s="440"/>
      <c r="E2061" s="492"/>
      <c r="F2061" s="496"/>
      <c r="G2061" s="497"/>
    </row>
    <row r="2062" spans="1:7" ht="12.75" customHeight="1">
      <c r="A2062" s="434">
        <v>11</v>
      </c>
      <c r="B2062" s="428" t="s">
        <v>431</v>
      </c>
      <c r="C2062" s="419">
        <v>0</v>
      </c>
      <c r="D2062" s="416">
        <v>20</v>
      </c>
      <c r="E2062" s="417"/>
      <c r="F2062" s="455">
        <f>(E2062+C2062)*D2062</f>
        <v>0</v>
      </c>
      <c r="G2062" s="437">
        <f>(C2062+E2062)*D2062</f>
        <v>0</v>
      </c>
    </row>
    <row r="2063" spans="1:7" ht="12.75" customHeight="1">
      <c r="A2063" s="434">
        <v>11</v>
      </c>
      <c r="B2063" s="428" t="s">
        <v>527</v>
      </c>
      <c r="C2063" s="417">
        <v>269</v>
      </c>
      <c r="D2063" s="416">
        <v>250</v>
      </c>
      <c r="E2063" s="417"/>
      <c r="F2063" s="455">
        <f>(E2063+C2063)*D2063</f>
        <v>67250</v>
      </c>
      <c r="G2063" s="437">
        <f>F2063/1.27</f>
        <v>52952.75590551181</v>
      </c>
    </row>
    <row r="2064" spans="1:7" ht="12.75" customHeight="1">
      <c r="A2064" s="434">
        <v>11</v>
      </c>
      <c r="B2064" s="428" t="s">
        <v>547</v>
      </c>
      <c r="C2064" s="417">
        <v>564</v>
      </c>
      <c r="D2064" s="416">
        <v>20</v>
      </c>
      <c r="E2064" s="417"/>
      <c r="F2064" s="455">
        <f>(E2064+C2064)*D2064</f>
        <v>11280</v>
      </c>
      <c r="G2064" s="437">
        <f>F2064/1.27</f>
        <v>8881.889763779527</v>
      </c>
    </row>
    <row r="2065" spans="1:7" ht="12.75" customHeight="1">
      <c r="A2065" s="434">
        <v>11</v>
      </c>
      <c r="B2065" s="428" t="s">
        <v>548</v>
      </c>
      <c r="C2065" s="417">
        <v>834</v>
      </c>
      <c r="D2065" s="416">
        <v>100</v>
      </c>
      <c r="E2065" s="417"/>
      <c r="F2065" s="455">
        <f>(E2065+C2065)*D2065</f>
        <v>83400</v>
      </c>
      <c r="G2065" s="418">
        <f>(C2065+E2065)*D2065</f>
        <v>83400</v>
      </c>
    </row>
    <row r="2066" spans="1:7" ht="12.75" customHeight="1">
      <c r="A2066" s="434">
        <v>11</v>
      </c>
      <c r="B2066" s="428" t="s">
        <v>553</v>
      </c>
      <c r="C2066" s="417">
        <v>475</v>
      </c>
      <c r="D2066" s="416">
        <v>30</v>
      </c>
      <c r="E2066" s="417"/>
      <c r="F2066" s="455">
        <f aca="true" t="shared" si="244" ref="F2066:F2071">(E2066+C2066)*D2066</f>
        <v>14250</v>
      </c>
      <c r="G2066" s="418">
        <f aca="true" t="shared" si="245" ref="G2066:G2071">(C2066+E2066)*D2066</f>
        <v>14250</v>
      </c>
    </row>
    <row r="2067" spans="1:7" ht="12.75" customHeight="1">
      <c r="A2067" s="434">
        <v>11</v>
      </c>
      <c r="B2067" s="428" t="s">
        <v>549</v>
      </c>
      <c r="C2067" s="417">
        <v>773</v>
      </c>
      <c r="D2067" s="416">
        <v>30</v>
      </c>
      <c r="E2067" s="417"/>
      <c r="F2067" s="455">
        <f t="shared" si="244"/>
        <v>23190</v>
      </c>
      <c r="G2067" s="418">
        <f t="shared" si="245"/>
        <v>23190</v>
      </c>
    </row>
    <row r="2068" spans="1:10" s="432" customFormat="1" ht="12.75" customHeight="1">
      <c r="A2068" s="436">
        <v>11</v>
      </c>
      <c r="B2068" s="428" t="s">
        <v>550</v>
      </c>
      <c r="C2068" s="417">
        <v>508</v>
      </c>
      <c r="D2068" s="416">
        <v>350</v>
      </c>
      <c r="E2068" s="417"/>
      <c r="F2068" s="455">
        <f t="shared" si="244"/>
        <v>177800</v>
      </c>
      <c r="G2068" s="418">
        <f t="shared" si="245"/>
        <v>177800</v>
      </c>
      <c r="I2068" s="433"/>
      <c r="J2068" s="433"/>
    </row>
    <row r="2069" spans="1:7" ht="12.75" customHeight="1">
      <c r="A2069" s="434">
        <v>11</v>
      </c>
      <c r="B2069" s="428" t="s">
        <v>551</v>
      </c>
      <c r="C2069" s="417">
        <v>686</v>
      </c>
      <c r="D2069" s="416">
        <v>80</v>
      </c>
      <c r="E2069" s="417"/>
      <c r="F2069" s="455">
        <f t="shared" si="244"/>
        <v>54880</v>
      </c>
      <c r="G2069" s="418">
        <f t="shared" si="245"/>
        <v>54880</v>
      </c>
    </row>
    <row r="2070" spans="1:7" ht="12.75" customHeight="1">
      <c r="A2070" s="434">
        <v>11</v>
      </c>
      <c r="B2070" s="428" t="s">
        <v>552</v>
      </c>
      <c r="C2070" s="417">
        <v>458</v>
      </c>
      <c r="D2070" s="416">
        <v>250</v>
      </c>
      <c r="E2070" s="417"/>
      <c r="F2070" s="455">
        <f t="shared" si="244"/>
        <v>114500</v>
      </c>
      <c r="G2070" s="418">
        <f t="shared" si="245"/>
        <v>114500</v>
      </c>
    </row>
    <row r="2071" spans="1:7" ht="12.75" customHeight="1">
      <c r="A2071" s="434">
        <v>11</v>
      </c>
      <c r="B2071" s="428" t="s">
        <v>546</v>
      </c>
      <c r="C2071" s="417">
        <v>744</v>
      </c>
      <c r="D2071" s="416">
        <v>30</v>
      </c>
      <c r="E2071" s="417"/>
      <c r="F2071" s="455">
        <f t="shared" si="244"/>
        <v>22320</v>
      </c>
      <c r="G2071" s="418">
        <f t="shared" si="245"/>
        <v>22320</v>
      </c>
    </row>
    <row r="2072" spans="1:7" ht="12.75" customHeight="1">
      <c r="A2072" s="434"/>
      <c r="B2072" s="439"/>
      <c r="C2072" s="439"/>
      <c r="D2072" s="438"/>
      <c r="E2072" s="427"/>
      <c r="F2072" s="456"/>
      <c r="G2072" s="437"/>
    </row>
    <row r="2073" spans="1:7" ht="12.75" customHeight="1">
      <c r="A2073" s="461"/>
      <c r="B2073" s="462" t="s">
        <v>492</v>
      </c>
      <c r="C2073" s="462"/>
      <c r="D2073" s="462"/>
      <c r="E2073" s="484"/>
      <c r="F2073" s="485"/>
      <c r="G2073" s="484">
        <f>G2025+G1974+G1963+G1954+G1933+G1904+G2034</f>
        <v>3564472.4409448816</v>
      </c>
    </row>
    <row r="2074" spans="1:7" ht="12.75" customHeight="1">
      <c r="A2074" s="434"/>
      <c r="B2074" s="439"/>
      <c r="C2074" s="439"/>
      <c r="D2074" s="438"/>
      <c r="E2074" s="427"/>
      <c r="F2074" s="456"/>
      <c r="G2074" s="439"/>
    </row>
    <row r="2075" spans="1:7" ht="12.75" customHeight="1">
      <c r="A2075" s="489"/>
      <c r="B2075" s="489" t="s">
        <v>438</v>
      </c>
      <c r="C2075" s="489"/>
      <c r="D2075" s="489"/>
      <c r="E2075" s="490"/>
      <c r="F2075" s="491"/>
      <c r="G2075" s="490">
        <f>SUM(G2077:G2102)</f>
        <v>2515354.330708661</v>
      </c>
    </row>
    <row r="2076" spans="1:7" ht="12.75" customHeight="1">
      <c r="A2076" s="439"/>
      <c r="B2076" s="440"/>
      <c r="C2076" s="440"/>
      <c r="D2076" s="440"/>
      <c r="E2076" s="492"/>
      <c r="F2076" s="496"/>
      <c r="G2076" s="497"/>
    </row>
    <row r="2077" spans="1:7" ht="12.75" customHeight="1">
      <c r="A2077" s="434">
        <v>12</v>
      </c>
      <c r="B2077" s="428" t="s">
        <v>402</v>
      </c>
      <c r="C2077" s="428" t="s">
        <v>403</v>
      </c>
      <c r="D2077" s="416">
        <v>400</v>
      </c>
      <c r="E2077" s="417">
        <v>2150</v>
      </c>
      <c r="F2077" s="455">
        <f>D2077*E2077</f>
        <v>860000</v>
      </c>
      <c r="G2077" s="427">
        <f>F2077/1.27</f>
        <v>677165.3543307086</v>
      </c>
    </row>
    <row r="2078" spans="1:7" ht="12.75" customHeight="1">
      <c r="A2078" s="434">
        <v>12</v>
      </c>
      <c r="B2078" s="428" t="s">
        <v>402</v>
      </c>
      <c r="C2078" s="428" t="s">
        <v>404</v>
      </c>
      <c r="D2078" s="416">
        <v>20</v>
      </c>
      <c r="E2078" s="417">
        <v>1750</v>
      </c>
      <c r="F2078" s="455">
        <f aca="true" t="shared" si="246" ref="F2078:F2098">D2078*E2078</f>
        <v>35000</v>
      </c>
      <c r="G2078" s="427">
        <f aca="true" t="shared" si="247" ref="G2078:G2098">F2078/1.27</f>
        <v>27559.055118110235</v>
      </c>
    </row>
    <row r="2079" spans="1:7" ht="12.75" customHeight="1">
      <c r="A2079" s="434">
        <v>12</v>
      </c>
      <c r="B2079" s="428" t="s">
        <v>405</v>
      </c>
      <c r="C2079" s="428" t="s">
        <v>403</v>
      </c>
      <c r="D2079" s="416">
        <v>50</v>
      </c>
      <c r="E2079" s="417">
        <v>1100</v>
      </c>
      <c r="F2079" s="455">
        <f t="shared" si="246"/>
        <v>55000</v>
      </c>
      <c r="G2079" s="427">
        <f t="shared" si="247"/>
        <v>43307.086614173226</v>
      </c>
    </row>
    <row r="2080" spans="1:7" ht="12.75" customHeight="1">
      <c r="A2080" s="434">
        <v>12</v>
      </c>
      <c r="B2080" s="428" t="s">
        <v>405</v>
      </c>
      <c r="C2080" s="428" t="s">
        <v>404</v>
      </c>
      <c r="D2080" s="416">
        <v>10</v>
      </c>
      <c r="E2080" s="417">
        <v>750</v>
      </c>
      <c r="F2080" s="455">
        <f t="shared" si="246"/>
        <v>7500</v>
      </c>
      <c r="G2080" s="427">
        <f t="shared" si="247"/>
        <v>5905.511811023622</v>
      </c>
    </row>
    <row r="2081" spans="1:7" ht="12.75" customHeight="1">
      <c r="A2081" s="434">
        <v>12</v>
      </c>
      <c r="B2081" s="428" t="s">
        <v>406</v>
      </c>
      <c r="C2081" s="428" t="s">
        <v>403</v>
      </c>
      <c r="D2081" s="416">
        <v>50</v>
      </c>
      <c r="E2081" s="417">
        <v>1350</v>
      </c>
      <c r="F2081" s="455">
        <f t="shared" si="246"/>
        <v>67500</v>
      </c>
      <c r="G2081" s="427">
        <f t="shared" si="247"/>
        <v>53149.606299212595</v>
      </c>
    </row>
    <row r="2082" spans="1:7" ht="12.75" customHeight="1">
      <c r="A2082" s="434">
        <v>12</v>
      </c>
      <c r="B2082" s="428" t="s">
        <v>406</v>
      </c>
      <c r="C2082" s="428" t="s">
        <v>404</v>
      </c>
      <c r="D2082" s="416">
        <v>20</v>
      </c>
      <c r="E2082" s="417">
        <v>1050</v>
      </c>
      <c r="F2082" s="455">
        <f t="shared" si="246"/>
        <v>21000</v>
      </c>
      <c r="G2082" s="427">
        <f t="shared" si="247"/>
        <v>16535.43307086614</v>
      </c>
    </row>
    <row r="2083" spans="1:7" ht="12.75" customHeight="1">
      <c r="A2083" s="434">
        <v>12</v>
      </c>
      <c r="B2083" s="435" t="s">
        <v>407</v>
      </c>
      <c r="C2083" s="435" t="s">
        <v>403</v>
      </c>
      <c r="D2083" s="425">
        <v>50</v>
      </c>
      <c r="E2083" s="450">
        <v>1750</v>
      </c>
      <c r="F2083" s="455">
        <f t="shared" si="246"/>
        <v>87500</v>
      </c>
      <c r="G2083" s="427">
        <f t="shared" si="247"/>
        <v>68897.63779527559</v>
      </c>
    </row>
    <row r="2084" spans="1:7" ht="12.75" customHeight="1">
      <c r="A2084" s="434">
        <v>12</v>
      </c>
      <c r="B2084" s="435" t="s">
        <v>408</v>
      </c>
      <c r="C2084" s="435" t="s">
        <v>403</v>
      </c>
      <c r="D2084" s="425">
        <v>80</v>
      </c>
      <c r="E2084" s="450">
        <v>850</v>
      </c>
      <c r="F2084" s="455">
        <f t="shared" si="246"/>
        <v>68000</v>
      </c>
      <c r="G2084" s="427">
        <f t="shared" si="247"/>
        <v>53543.30708661417</v>
      </c>
    </row>
    <row r="2085" spans="1:7" ht="12.75" customHeight="1">
      <c r="A2085" s="434">
        <v>12</v>
      </c>
      <c r="B2085" s="435" t="s">
        <v>409</v>
      </c>
      <c r="C2085" s="435" t="s">
        <v>403</v>
      </c>
      <c r="D2085" s="425">
        <v>10</v>
      </c>
      <c r="E2085" s="450">
        <v>1150</v>
      </c>
      <c r="F2085" s="455">
        <f t="shared" si="246"/>
        <v>11500</v>
      </c>
      <c r="G2085" s="427">
        <f t="shared" si="247"/>
        <v>9055.11811023622</v>
      </c>
    </row>
    <row r="2086" spans="1:7" ht="12.75" customHeight="1">
      <c r="A2086" s="434">
        <v>12</v>
      </c>
      <c r="B2086" s="428" t="s">
        <v>410</v>
      </c>
      <c r="C2086" s="428" t="s">
        <v>403</v>
      </c>
      <c r="D2086" s="416">
        <v>600</v>
      </c>
      <c r="E2086" s="417">
        <v>1540</v>
      </c>
      <c r="F2086" s="455">
        <f t="shared" si="246"/>
        <v>924000</v>
      </c>
      <c r="G2086" s="427">
        <f t="shared" si="247"/>
        <v>727559.0551181103</v>
      </c>
    </row>
    <row r="2087" spans="1:7" ht="12.75" customHeight="1">
      <c r="A2087" s="434">
        <v>12</v>
      </c>
      <c r="B2087" s="428" t="s">
        <v>410</v>
      </c>
      <c r="C2087" s="428" t="s">
        <v>404</v>
      </c>
      <c r="D2087" s="416">
        <v>150</v>
      </c>
      <c r="E2087" s="417">
        <v>1240</v>
      </c>
      <c r="F2087" s="455">
        <f t="shared" si="246"/>
        <v>186000</v>
      </c>
      <c r="G2087" s="427">
        <f t="shared" si="247"/>
        <v>146456.69291338584</v>
      </c>
    </row>
    <row r="2088" spans="1:7" ht="12.75" customHeight="1">
      <c r="A2088" s="434">
        <v>12</v>
      </c>
      <c r="B2088" s="428" t="s">
        <v>411</v>
      </c>
      <c r="C2088" s="428" t="s">
        <v>403</v>
      </c>
      <c r="D2088" s="416">
        <v>300</v>
      </c>
      <c r="E2088" s="417">
        <v>940</v>
      </c>
      <c r="F2088" s="455">
        <f t="shared" si="246"/>
        <v>282000</v>
      </c>
      <c r="G2088" s="427">
        <f t="shared" si="247"/>
        <v>222047.24409448818</v>
      </c>
    </row>
    <row r="2089" spans="1:7" ht="12.75" customHeight="1">
      <c r="A2089" s="434">
        <v>12</v>
      </c>
      <c r="B2089" s="428" t="s">
        <v>411</v>
      </c>
      <c r="C2089" s="428" t="s">
        <v>404</v>
      </c>
      <c r="D2089" s="416">
        <v>100</v>
      </c>
      <c r="E2089" s="417">
        <v>740</v>
      </c>
      <c r="F2089" s="455">
        <f t="shared" si="246"/>
        <v>74000</v>
      </c>
      <c r="G2089" s="427">
        <f t="shared" si="247"/>
        <v>58267.71653543307</v>
      </c>
    </row>
    <row r="2090" spans="1:7" ht="12.75" customHeight="1">
      <c r="A2090" s="434">
        <v>12</v>
      </c>
      <c r="B2090" s="428" t="s">
        <v>412</v>
      </c>
      <c r="C2090" s="428" t="s">
        <v>403</v>
      </c>
      <c r="D2090" s="416">
        <v>200</v>
      </c>
      <c r="E2090" s="417">
        <v>740</v>
      </c>
      <c r="F2090" s="455">
        <f t="shared" si="246"/>
        <v>148000</v>
      </c>
      <c r="G2090" s="427">
        <f t="shared" si="247"/>
        <v>116535.43307086614</v>
      </c>
    </row>
    <row r="2091" spans="1:7" ht="12.75" customHeight="1">
      <c r="A2091" s="434">
        <v>12</v>
      </c>
      <c r="B2091" s="428" t="s">
        <v>412</v>
      </c>
      <c r="C2091" s="428" t="s">
        <v>404</v>
      </c>
      <c r="D2091" s="416">
        <v>50</v>
      </c>
      <c r="E2091" s="417">
        <v>740</v>
      </c>
      <c r="F2091" s="455">
        <f t="shared" si="246"/>
        <v>37000</v>
      </c>
      <c r="G2091" s="427">
        <f t="shared" si="247"/>
        <v>29133.858267716536</v>
      </c>
    </row>
    <row r="2092" spans="1:7" ht="12.75" customHeight="1">
      <c r="A2092" s="434">
        <v>12</v>
      </c>
      <c r="B2092" s="428" t="s">
        <v>413</v>
      </c>
      <c r="C2092" s="428" t="s">
        <v>403</v>
      </c>
      <c r="D2092" s="416">
        <v>200</v>
      </c>
      <c r="E2092" s="417">
        <v>440</v>
      </c>
      <c r="F2092" s="455">
        <f t="shared" si="246"/>
        <v>88000</v>
      </c>
      <c r="G2092" s="427">
        <f t="shared" si="247"/>
        <v>69291.33858267717</v>
      </c>
    </row>
    <row r="2093" spans="1:7" ht="12.75" customHeight="1">
      <c r="A2093" s="434">
        <v>12</v>
      </c>
      <c r="B2093" s="428" t="s">
        <v>413</v>
      </c>
      <c r="C2093" s="428" t="s">
        <v>404</v>
      </c>
      <c r="D2093" s="416">
        <v>0</v>
      </c>
      <c r="E2093" s="417">
        <v>750</v>
      </c>
      <c r="F2093" s="455">
        <f t="shared" si="246"/>
        <v>0</v>
      </c>
      <c r="G2093" s="427">
        <f t="shared" si="247"/>
        <v>0</v>
      </c>
    </row>
    <row r="2094" spans="1:7" ht="12.75" customHeight="1">
      <c r="A2094" s="434">
        <v>12</v>
      </c>
      <c r="B2094" s="428" t="s">
        <v>412</v>
      </c>
      <c r="C2094" s="428" t="s">
        <v>403</v>
      </c>
      <c r="D2094" s="416">
        <v>0</v>
      </c>
      <c r="E2094" s="417">
        <v>740</v>
      </c>
      <c r="F2094" s="455">
        <f>D2094*E2094</f>
        <v>0</v>
      </c>
      <c r="G2094" s="427">
        <f>F2094/1.27</f>
        <v>0</v>
      </c>
    </row>
    <row r="2095" spans="1:7" ht="12.75" customHeight="1">
      <c r="A2095" s="434">
        <v>12</v>
      </c>
      <c r="B2095" s="428" t="s">
        <v>412</v>
      </c>
      <c r="C2095" s="428" t="s">
        <v>404</v>
      </c>
      <c r="D2095" s="416">
        <v>0</v>
      </c>
      <c r="E2095" s="417">
        <v>740</v>
      </c>
      <c r="F2095" s="455">
        <f>D2095*E2095</f>
        <v>0</v>
      </c>
      <c r="G2095" s="427">
        <f>F2095/1.27</f>
        <v>0</v>
      </c>
    </row>
    <row r="2096" spans="1:7" ht="12.75" customHeight="1">
      <c r="A2096" s="434">
        <v>12</v>
      </c>
      <c r="B2096" s="428" t="s">
        <v>413</v>
      </c>
      <c r="C2096" s="428" t="s">
        <v>403</v>
      </c>
      <c r="D2096" s="416">
        <v>0</v>
      </c>
      <c r="E2096" s="417">
        <v>440</v>
      </c>
      <c r="F2096" s="455">
        <f>D2096*E2096</f>
        <v>0</v>
      </c>
      <c r="G2096" s="427">
        <f>F2096/1.27</f>
        <v>0</v>
      </c>
    </row>
    <row r="2097" spans="1:7" ht="12.75" customHeight="1">
      <c r="A2097" s="434">
        <v>12</v>
      </c>
      <c r="B2097" s="428" t="s">
        <v>413</v>
      </c>
      <c r="C2097" s="428" t="s">
        <v>404</v>
      </c>
      <c r="D2097" s="416">
        <v>0</v>
      </c>
      <c r="E2097" s="417">
        <v>440</v>
      </c>
      <c r="F2097" s="455">
        <f>D2097*E2097</f>
        <v>0</v>
      </c>
      <c r="G2097" s="427">
        <f>F2097/1.27</f>
        <v>0</v>
      </c>
    </row>
    <row r="2098" spans="1:7" ht="12.75" customHeight="1">
      <c r="A2098" s="434">
        <v>12</v>
      </c>
      <c r="B2098" s="428" t="s">
        <v>414</v>
      </c>
      <c r="C2098" s="428" t="s">
        <v>403</v>
      </c>
      <c r="D2098" s="416">
        <v>0</v>
      </c>
      <c r="E2098" s="417">
        <v>750</v>
      </c>
      <c r="F2098" s="455">
        <f t="shared" si="246"/>
        <v>0</v>
      </c>
      <c r="G2098" s="427">
        <f t="shared" si="247"/>
        <v>0</v>
      </c>
    </row>
    <row r="2099" spans="1:7" ht="12.75" customHeight="1">
      <c r="A2099" s="434">
        <v>12</v>
      </c>
      <c r="B2099" s="428" t="s">
        <v>414</v>
      </c>
      <c r="C2099" s="428" t="s">
        <v>403</v>
      </c>
      <c r="D2099" s="416">
        <v>0</v>
      </c>
      <c r="E2099" s="417">
        <v>850</v>
      </c>
      <c r="F2099" s="455">
        <f>D2099*E2099</f>
        <v>0</v>
      </c>
      <c r="G2099" s="427">
        <f>F2099/1.27</f>
        <v>0</v>
      </c>
    </row>
    <row r="2100" spans="1:7" ht="12.75" customHeight="1">
      <c r="A2100" s="434">
        <v>12</v>
      </c>
      <c r="B2100" s="428" t="s">
        <v>415</v>
      </c>
      <c r="C2100" s="428" t="s">
        <v>403</v>
      </c>
      <c r="D2100" s="416">
        <v>500</v>
      </c>
      <c r="E2100" s="417">
        <v>300</v>
      </c>
      <c r="F2100" s="455">
        <f>D2100*E2100</f>
        <v>150000</v>
      </c>
      <c r="G2100" s="427">
        <f>F2100/1.27</f>
        <v>118110.23622047243</v>
      </c>
    </row>
    <row r="2101" spans="1:7" ht="12.75" customHeight="1">
      <c r="A2101" s="434">
        <v>12</v>
      </c>
      <c r="B2101" s="428" t="s">
        <v>416</v>
      </c>
      <c r="C2101" s="428" t="s">
        <v>403</v>
      </c>
      <c r="D2101" s="416">
        <v>150</v>
      </c>
      <c r="E2101" s="417">
        <v>350</v>
      </c>
      <c r="F2101" s="455">
        <f>D2101*E2101</f>
        <v>52500</v>
      </c>
      <c r="G2101" s="427">
        <f>F2101/1.27</f>
        <v>41338.58267716535</v>
      </c>
    </row>
    <row r="2102" spans="1:7" ht="12.75" customHeight="1">
      <c r="A2102" s="434">
        <v>12</v>
      </c>
      <c r="B2102" s="428" t="s">
        <v>417</v>
      </c>
      <c r="C2102" s="428" t="s">
        <v>403</v>
      </c>
      <c r="D2102" s="416">
        <v>100</v>
      </c>
      <c r="E2102" s="417">
        <v>400</v>
      </c>
      <c r="F2102" s="455">
        <f>D2102*E2102</f>
        <v>40000</v>
      </c>
      <c r="G2102" s="452">
        <f>F2102/1.27</f>
        <v>31496.062992125982</v>
      </c>
    </row>
    <row r="2103" spans="1:7" ht="12.75" customHeight="1">
      <c r="A2103" s="434"/>
      <c r="B2103" s="428"/>
      <c r="C2103" s="428"/>
      <c r="D2103" s="416"/>
      <c r="E2103" s="417"/>
      <c r="F2103" s="455"/>
      <c r="G2103" s="452"/>
    </row>
    <row r="2104" spans="1:7" ht="12.75" customHeight="1">
      <c r="A2104" s="489"/>
      <c r="B2104" s="495" t="s">
        <v>442</v>
      </c>
      <c r="C2104" s="489"/>
      <c r="D2104" s="489"/>
      <c r="E2104" s="490"/>
      <c r="F2104" s="491"/>
      <c r="G2104" s="490">
        <f>SUM(G2106:G2123)</f>
        <v>181110.23622047246</v>
      </c>
    </row>
    <row r="2105" spans="1:10" s="432" customFormat="1" ht="12.75" customHeight="1">
      <c r="A2105" s="436"/>
      <c r="B2105" s="436"/>
      <c r="C2105" s="443"/>
      <c r="D2105" s="443"/>
      <c r="E2105" s="452"/>
      <c r="F2105" s="458"/>
      <c r="G2105" s="452"/>
      <c r="I2105" s="433"/>
      <c r="J2105" s="433"/>
    </row>
    <row r="2106" spans="1:7" ht="12.75" customHeight="1">
      <c r="A2106" s="434">
        <v>12</v>
      </c>
      <c r="B2106" s="428" t="s">
        <v>418</v>
      </c>
      <c r="C2106" s="428" t="s">
        <v>403</v>
      </c>
      <c r="D2106" s="438">
        <v>2</v>
      </c>
      <c r="E2106" s="427">
        <v>19350</v>
      </c>
      <c r="F2106" s="455">
        <f aca="true" t="shared" si="248" ref="F2106:F2111">D2106*E2106</f>
        <v>38700</v>
      </c>
      <c r="G2106" s="427">
        <f>F2106/1.27</f>
        <v>30472.440944881888</v>
      </c>
    </row>
    <row r="2107" spans="1:7" ht="12.75" customHeight="1">
      <c r="A2107" s="434">
        <v>12</v>
      </c>
      <c r="B2107" s="428" t="s">
        <v>419</v>
      </c>
      <c r="C2107" s="428" t="s">
        <v>404</v>
      </c>
      <c r="D2107" s="416">
        <v>2</v>
      </c>
      <c r="E2107" s="417">
        <v>13410</v>
      </c>
      <c r="F2107" s="455">
        <f t="shared" si="248"/>
        <v>26820</v>
      </c>
      <c r="G2107" s="427">
        <f>F2107/1.27</f>
        <v>21118.110236220473</v>
      </c>
    </row>
    <row r="2108" spans="1:7" ht="12.75" customHeight="1">
      <c r="A2108" s="434">
        <v>12</v>
      </c>
      <c r="B2108" s="428" t="s">
        <v>420</v>
      </c>
      <c r="C2108" s="428" t="s">
        <v>403</v>
      </c>
      <c r="D2108" s="438">
        <v>2</v>
      </c>
      <c r="E2108" s="427">
        <v>9900</v>
      </c>
      <c r="F2108" s="455">
        <f t="shared" si="248"/>
        <v>19800</v>
      </c>
      <c r="G2108" s="427">
        <f aca="true" t="shared" si="249" ref="G2108:G2117">F2108/1.27</f>
        <v>15590.551181102363</v>
      </c>
    </row>
    <row r="2109" spans="1:7" ht="12.75" customHeight="1">
      <c r="A2109" s="434">
        <v>12</v>
      </c>
      <c r="B2109" s="428" t="s">
        <v>420</v>
      </c>
      <c r="C2109" s="428" t="s">
        <v>404</v>
      </c>
      <c r="D2109" s="438">
        <v>2</v>
      </c>
      <c r="E2109" s="427">
        <v>6750</v>
      </c>
      <c r="F2109" s="455">
        <f t="shared" si="248"/>
        <v>13500</v>
      </c>
      <c r="G2109" s="427">
        <f t="shared" si="249"/>
        <v>10629.92125984252</v>
      </c>
    </row>
    <row r="2110" spans="1:7" ht="12.75" customHeight="1">
      <c r="A2110" s="434">
        <v>12</v>
      </c>
      <c r="B2110" s="428" t="s">
        <v>421</v>
      </c>
      <c r="C2110" s="428" t="s">
        <v>403</v>
      </c>
      <c r="D2110" s="438">
        <v>2</v>
      </c>
      <c r="E2110" s="427">
        <v>12150</v>
      </c>
      <c r="F2110" s="455">
        <f t="shared" si="248"/>
        <v>24300</v>
      </c>
      <c r="G2110" s="427">
        <f t="shared" si="249"/>
        <v>19133.858267716536</v>
      </c>
    </row>
    <row r="2111" spans="1:7" ht="12.75" customHeight="1">
      <c r="A2111" s="434">
        <v>12</v>
      </c>
      <c r="B2111" s="428" t="s">
        <v>422</v>
      </c>
      <c r="C2111" s="428" t="s">
        <v>404</v>
      </c>
      <c r="D2111" s="416">
        <v>3</v>
      </c>
      <c r="E2111" s="417">
        <v>8910</v>
      </c>
      <c r="F2111" s="455">
        <f t="shared" si="248"/>
        <v>26730</v>
      </c>
      <c r="G2111" s="427">
        <f>F2111/1.27</f>
        <v>21047.24409448819</v>
      </c>
    </row>
    <row r="2112" spans="1:7" ht="12.75" customHeight="1">
      <c r="A2112" s="434">
        <v>12</v>
      </c>
      <c r="B2112" s="435" t="s">
        <v>423</v>
      </c>
      <c r="C2112" s="435" t="s">
        <v>403</v>
      </c>
      <c r="D2112" s="438">
        <v>0</v>
      </c>
      <c r="E2112" s="427">
        <v>15750</v>
      </c>
      <c r="F2112" s="455">
        <f aca="true" t="shared" si="250" ref="F2112:F2117">D2112*E2112</f>
        <v>0</v>
      </c>
      <c r="G2112" s="427">
        <f t="shared" si="249"/>
        <v>0</v>
      </c>
    </row>
    <row r="2113" spans="1:7" ht="12.75" customHeight="1">
      <c r="A2113" s="434">
        <v>12</v>
      </c>
      <c r="B2113" s="435" t="s">
        <v>424</v>
      </c>
      <c r="C2113" s="435" t="s">
        <v>403</v>
      </c>
      <c r="D2113" s="438">
        <v>0</v>
      </c>
      <c r="E2113" s="427">
        <v>7650</v>
      </c>
      <c r="F2113" s="455">
        <f t="shared" si="250"/>
        <v>0</v>
      </c>
      <c r="G2113" s="427">
        <f t="shared" si="249"/>
        <v>0</v>
      </c>
    </row>
    <row r="2114" spans="1:7" ht="12.75" customHeight="1">
      <c r="A2114" s="434">
        <v>12</v>
      </c>
      <c r="B2114" s="435" t="s">
        <v>409</v>
      </c>
      <c r="C2114" s="435" t="s">
        <v>403</v>
      </c>
      <c r="D2114" s="438">
        <v>0</v>
      </c>
      <c r="E2114" s="427">
        <v>10350</v>
      </c>
      <c r="F2114" s="455">
        <f t="shared" si="250"/>
        <v>0</v>
      </c>
      <c r="G2114" s="427">
        <f t="shared" si="249"/>
        <v>0</v>
      </c>
    </row>
    <row r="2115" spans="1:7" ht="12.75" customHeight="1">
      <c r="A2115" s="434">
        <v>12</v>
      </c>
      <c r="B2115" s="428" t="s">
        <v>425</v>
      </c>
      <c r="C2115" s="428" t="s">
        <v>403</v>
      </c>
      <c r="D2115" s="438">
        <v>2</v>
      </c>
      <c r="E2115" s="427">
        <v>13860</v>
      </c>
      <c r="F2115" s="455">
        <f t="shared" si="250"/>
        <v>27720</v>
      </c>
      <c r="G2115" s="427">
        <f t="shared" si="249"/>
        <v>21826.771653543306</v>
      </c>
    </row>
    <row r="2116" spans="1:7" ht="12.75" customHeight="1">
      <c r="A2116" s="434">
        <v>12</v>
      </c>
      <c r="B2116" s="428" t="s">
        <v>425</v>
      </c>
      <c r="C2116" s="428" t="s">
        <v>404</v>
      </c>
      <c r="D2116" s="438">
        <v>2</v>
      </c>
      <c r="E2116" s="427">
        <v>11160</v>
      </c>
      <c r="F2116" s="455">
        <f t="shared" si="250"/>
        <v>22320</v>
      </c>
      <c r="G2116" s="427">
        <f t="shared" si="249"/>
        <v>17574.803149606298</v>
      </c>
    </row>
    <row r="2117" spans="1:7" ht="12.75" customHeight="1">
      <c r="A2117" s="434">
        <v>12</v>
      </c>
      <c r="B2117" s="428" t="s">
        <v>426</v>
      </c>
      <c r="C2117" s="428" t="s">
        <v>403</v>
      </c>
      <c r="D2117" s="438">
        <v>2</v>
      </c>
      <c r="E2117" s="427">
        <v>8460</v>
      </c>
      <c r="F2117" s="455">
        <f t="shared" si="250"/>
        <v>16920</v>
      </c>
      <c r="G2117" s="427">
        <f t="shared" si="249"/>
        <v>13322.83464566929</v>
      </c>
    </row>
    <row r="2118" spans="1:7" ht="12.75" customHeight="1">
      <c r="A2118" s="434">
        <v>12</v>
      </c>
      <c r="B2118" s="428" t="s">
        <v>427</v>
      </c>
      <c r="C2118" s="428" t="s">
        <v>404</v>
      </c>
      <c r="D2118" s="438">
        <v>2</v>
      </c>
      <c r="E2118" s="427">
        <v>6600</v>
      </c>
      <c r="F2118" s="455">
        <f aca="true" t="shared" si="251" ref="F2118:F2123">D2118*E2118</f>
        <v>13200</v>
      </c>
      <c r="G2118" s="427">
        <f aca="true" t="shared" si="252" ref="G2118:G2123">F2118/1.27</f>
        <v>10393.700787401574</v>
      </c>
    </row>
    <row r="2119" spans="1:7" ht="12.75" customHeight="1">
      <c r="A2119" s="434">
        <v>12</v>
      </c>
      <c r="B2119" s="428" t="s">
        <v>497</v>
      </c>
      <c r="C2119" s="428" t="s">
        <v>404</v>
      </c>
      <c r="D2119" s="438">
        <v>0</v>
      </c>
      <c r="E2119" s="427">
        <v>81000</v>
      </c>
      <c r="F2119" s="456">
        <f t="shared" si="251"/>
        <v>0</v>
      </c>
      <c r="G2119" s="437">
        <f t="shared" si="252"/>
        <v>0</v>
      </c>
    </row>
    <row r="2120" spans="1:7" ht="12.75" customHeight="1">
      <c r="A2120" s="434">
        <v>12</v>
      </c>
      <c r="B2120" s="429" t="s">
        <v>432</v>
      </c>
      <c r="C2120" s="429" t="s">
        <v>403</v>
      </c>
      <c r="D2120" s="438">
        <v>0</v>
      </c>
      <c r="E2120" s="427">
        <v>6800</v>
      </c>
      <c r="F2120" s="456">
        <f t="shared" si="251"/>
        <v>0</v>
      </c>
      <c r="G2120" s="437">
        <f t="shared" si="252"/>
        <v>0</v>
      </c>
    </row>
    <row r="2121" spans="1:7" ht="12.75" customHeight="1">
      <c r="A2121" s="434">
        <v>12</v>
      </c>
      <c r="B2121" s="429" t="s">
        <v>433</v>
      </c>
      <c r="C2121" s="429" t="s">
        <v>404</v>
      </c>
      <c r="D2121" s="438">
        <v>0</v>
      </c>
      <c r="E2121" s="427">
        <v>6100</v>
      </c>
      <c r="F2121" s="456">
        <f t="shared" si="251"/>
        <v>0</v>
      </c>
      <c r="G2121" s="437">
        <f t="shared" si="252"/>
        <v>0</v>
      </c>
    </row>
    <row r="2122" spans="1:7" ht="12.75" customHeight="1">
      <c r="A2122" s="434">
        <v>12</v>
      </c>
      <c r="B2122" s="429" t="s">
        <v>434</v>
      </c>
      <c r="C2122" s="429" t="s">
        <v>403</v>
      </c>
      <c r="D2122" s="438">
        <v>0</v>
      </c>
      <c r="E2122" s="427">
        <v>5800</v>
      </c>
      <c r="F2122" s="456">
        <f t="shared" si="251"/>
        <v>0</v>
      </c>
      <c r="G2122" s="437">
        <f t="shared" si="252"/>
        <v>0</v>
      </c>
    </row>
    <row r="2123" spans="1:7" ht="12.75" customHeight="1">
      <c r="A2123" s="434">
        <v>12</v>
      </c>
      <c r="B2123" s="429" t="s">
        <v>434</v>
      </c>
      <c r="C2123" s="429" t="s">
        <v>404</v>
      </c>
      <c r="D2123" s="438">
        <v>0</v>
      </c>
      <c r="E2123" s="427">
        <v>5100</v>
      </c>
      <c r="F2123" s="456">
        <f t="shared" si="251"/>
        <v>0</v>
      </c>
      <c r="G2123" s="437">
        <f t="shared" si="252"/>
        <v>0</v>
      </c>
    </row>
    <row r="2124" spans="1:7" ht="12.75" customHeight="1">
      <c r="A2124" s="434"/>
      <c r="B2124" s="439"/>
      <c r="C2124" s="439"/>
      <c r="D2124" s="438"/>
      <c r="E2124" s="427"/>
      <c r="F2124" s="456"/>
      <c r="G2124" s="439"/>
    </row>
    <row r="2125" spans="1:7" ht="12.75" customHeight="1">
      <c r="A2125" s="489"/>
      <c r="B2125" s="489" t="s">
        <v>439</v>
      </c>
      <c r="C2125" s="489"/>
      <c r="D2125" s="489"/>
      <c r="E2125" s="490"/>
      <c r="F2125" s="491"/>
      <c r="G2125" s="490">
        <f>SUM(G2127:G2132)</f>
        <v>746062.9921259843</v>
      </c>
    </row>
    <row r="2126" spans="1:7" ht="12.75" customHeight="1">
      <c r="A2126" s="439"/>
      <c r="B2126" s="440"/>
      <c r="C2126" s="440"/>
      <c r="D2126" s="440"/>
      <c r="E2126" s="492"/>
      <c r="F2126" s="496"/>
      <c r="G2126" s="497"/>
    </row>
    <row r="2127" spans="1:7" ht="12.75" customHeight="1">
      <c r="A2127" s="434">
        <v>12</v>
      </c>
      <c r="B2127" s="428" t="s">
        <v>439</v>
      </c>
      <c r="C2127" s="428" t="s">
        <v>403</v>
      </c>
      <c r="D2127" s="416">
        <v>250</v>
      </c>
      <c r="E2127" s="417">
        <v>1550</v>
      </c>
      <c r="F2127" s="455">
        <f aca="true" t="shared" si="253" ref="F2127:F2132">D2127*E2127</f>
        <v>387500</v>
      </c>
      <c r="G2127" s="427">
        <f aca="true" t="shared" si="254" ref="G2127:G2132">F2127/1.27</f>
        <v>305118.11023622047</v>
      </c>
    </row>
    <row r="2128" spans="1:7" ht="12.75" customHeight="1">
      <c r="A2128" s="434">
        <v>12</v>
      </c>
      <c r="B2128" s="428" t="s">
        <v>439</v>
      </c>
      <c r="C2128" s="428" t="s">
        <v>404</v>
      </c>
      <c r="D2128" s="416">
        <v>30</v>
      </c>
      <c r="E2128" s="417">
        <v>1300</v>
      </c>
      <c r="F2128" s="455">
        <f t="shared" si="253"/>
        <v>39000</v>
      </c>
      <c r="G2128" s="427">
        <f t="shared" si="254"/>
        <v>30708.661417322834</v>
      </c>
    </row>
    <row r="2129" spans="1:7" ht="12.75" customHeight="1">
      <c r="A2129" s="434">
        <v>12</v>
      </c>
      <c r="B2129" s="428" t="s">
        <v>498</v>
      </c>
      <c r="C2129" s="428" t="s">
        <v>403</v>
      </c>
      <c r="D2129" s="416">
        <v>300</v>
      </c>
      <c r="E2129" s="417">
        <v>1100</v>
      </c>
      <c r="F2129" s="455">
        <f t="shared" si="253"/>
        <v>330000</v>
      </c>
      <c r="G2129" s="427">
        <f t="shared" si="254"/>
        <v>259842.51968503935</v>
      </c>
    </row>
    <row r="2130" spans="1:7" ht="12.75" customHeight="1">
      <c r="A2130" s="434">
        <v>12</v>
      </c>
      <c r="B2130" s="428" t="s">
        <v>498</v>
      </c>
      <c r="C2130" s="428" t="s">
        <v>404</v>
      </c>
      <c r="D2130" s="416">
        <v>100</v>
      </c>
      <c r="E2130" s="417">
        <v>900</v>
      </c>
      <c r="F2130" s="455">
        <f t="shared" si="253"/>
        <v>90000</v>
      </c>
      <c r="G2130" s="427">
        <f t="shared" si="254"/>
        <v>70866.14173228346</v>
      </c>
    </row>
    <row r="2131" spans="1:7" ht="12.75" customHeight="1">
      <c r="A2131" s="434">
        <v>12</v>
      </c>
      <c r="B2131" s="428" t="s">
        <v>499</v>
      </c>
      <c r="C2131" s="428" t="s">
        <v>403</v>
      </c>
      <c r="D2131" s="416">
        <v>55</v>
      </c>
      <c r="E2131" s="417">
        <v>1190</v>
      </c>
      <c r="F2131" s="455">
        <f t="shared" si="253"/>
        <v>65450</v>
      </c>
      <c r="G2131" s="427">
        <f t="shared" si="254"/>
        <v>51535.433070866144</v>
      </c>
    </row>
    <row r="2132" spans="1:7" ht="12.75" customHeight="1">
      <c r="A2132" s="434">
        <v>12</v>
      </c>
      <c r="B2132" s="428" t="s">
        <v>500</v>
      </c>
      <c r="C2132" s="428" t="s">
        <v>403</v>
      </c>
      <c r="D2132" s="416">
        <v>45</v>
      </c>
      <c r="E2132" s="417">
        <v>790</v>
      </c>
      <c r="F2132" s="455">
        <f t="shared" si="253"/>
        <v>35550</v>
      </c>
      <c r="G2132" s="427">
        <f t="shared" si="254"/>
        <v>27992.12598425197</v>
      </c>
    </row>
    <row r="2133" spans="1:7" ht="12.75" customHeight="1">
      <c r="A2133" s="434"/>
      <c r="B2133" s="428"/>
      <c r="C2133" s="428"/>
      <c r="D2133" s="416"/>
      <c r="E2133" s="417"/>
      <c r="F2133" s="455"/>
      <c r="G2133" s="427"/>
    </row>
    <row r="2134" spans="1:7" ht="12.75" customHeight="1">
      <c r="A2134" s="489"/>
      <c r="B2134" s="489" t="s">
        <v>440</v>
      </c>
      <c r="C2134" s="489"/>
      <c r="D2134" s="489"/>
      <c r="E2134" s="490"/>
      <c r="F2134" s="491"/>
      <c r="G2134" s="490">
        <f>SUM(G2136:G2143)</f>
        <v>60551.18110236221</v>
      </c>
    </row>
    <row r="2135" spans="1:10" s="432" customFormat="1" ht="12.75" customHeight="1">
      <c r="A2135" s="443"/>
      <c r="B2135" s="443"/>
      <c r="C2135" s="443"/>
      <c r="D2135" s="443"/>
      <c r="E2135" s="452"/>
      <c r="F2135" s="458"/>
      <c r="G2135" s="452"/>
      <c r="I2135" s="433"/>
      <c r="J2135" s="433"/>
    </row>
    <row r="2136" spans="1:7" ht="12.75" customHeight="1">
      <c r="A2136" s="434">
        <v>12</v>
      </c>
      <c r="B2136" s="428" t="s">
        <v>501</v>
      </c>
      <c r="C2136" s="428" t="s">
        <v>452</v>
      </c>
      <c r="D2136" s="416">
        <v>1</v>
      </c>
      <c r="E2136" s="452">
        <v>14000</v>
      </c>
      <c r="F2136" s="455">
        <f>D2136*E2136</f>
        <v>14000</v>
      </c>
      <c r="G2136" s="427">
        <f>F2136/1.27</f>
        <v>11023.622047244095</v>
      </c>
    </row>
    <row r="2137" spans="1:7" ht="12.75" customHeight="1">
      <c r="A2137" s="434">
        <v>12</v>
      </c>
      <c r="B2137" s="428" t="s">
        <v>501</v>
      </c>
      <c r="C2137" s="428" t="s">
        <v>404</v>
      </c>
      <c r="D2137" s="416"/>
      <c r="E2137" s="452">
        <v>11700</v>
      </c>
      <c r="F2137" s="455">
        <f aca="true" t="shared" si="255" ref="F2137:F2143">D2137*E2137</f>
        <v>0</v>
      </c>
      <c r="G2137" s="427">
        <f aca="true" t="shared" si="256" ref="G2137:G2143">F2137/1.27</f>
        <v>0</v>
      </c>
    </row>
    <row r="2138" spans="1:7" ht="12.75" customHeight="1">
      <c r="A2138" s="434">
        <v>12</v>
      </c>
      <c r="B2138" s="428" t="s">
        <v>505</v>
      </c>
      <c r="C2138" s="428" t="s">
        <v>452</v>
      </c>
      <c r="D2138" s="416"/>
      <c r="E2138" s="417">
        <v>9900</v>
      </c>
      <c r="F2138" s="455">
        <f t="shared" si="255"/>
        <v>0</v>
      </c>
      <c r="G2138" s="427">
        <f t="shared" si="256"/>
        <v>0</v>
      </c>
    </row>
    <row r="2139" spans="1:7" ht="12.75" customHeight="1">
      <c r="A2139" s="434">
        <v>12</v>
      </c>
      <c r="B2139" s="428" t="s">
        <v>505</v>
      </c>
      <c r="C2139" s="428" t="s">
        <v>404</v>
      </c>
      <c r="D2139" s="416">
        <v>4</v>
      </c>
      <c r="E2139" s="417">
        <v>8100</v>
      </c>
      <c r="F2139" s="455">
        <f t="shared" si="255"/>
        <v>32400</v>
      </c>
      <c r="G2139" s="427">
        <f t="shared" si="256"/>
        <v>25511.811023622045</v>
      </c>
    </row>
    <row r="2140" spans="1:7" ht="12.75" customHeight="1">
      <c r="A2140" s="434">
        <v>12</v>
      </c>
      <c r="B2140" s="428" t="s">
        <v>502</v>
      </c>
      <c r="C2140" s="428" t="s">
        <v>452</v>
      </c>
      <c r="D2140" s="438">
        <v>3</v>
      </c>
      <c r="E2140" s="427">
        <v>7300</v>
      </c>
      <c r="F2140" s="455">
        <f t="shared" si="255"/>
        <v>21900</v>
      </c>
      <c r="G2140" s="427">
        <f t="shared" si="256"/>
        <v>17244.094488188977</v>
      </c>
    </row>
    <row r="2141" spans="1:7" ht="12.75" customHeight="1">
      <c r="A2141" s="434">
        <v>12</v>
      </c>
      <c r="B2141" s="428" t="s">
        <v>502</v>
      </c>
      <c r="C2141" s="428" t="s">
        <v>404</v>
      </c>
      <c r="D2141" s="438"/>
      <c r="E2141" s="427">
        <v>6200</v>
      </c>
      <c r="F2141" s="455">
        <f t="shared" si="255"/>
        <v>0</v>
      </c>
      <c r="G2141" s="427">
        <f t="shared" si="256"/>
        <v>0</v>
      </c>
    </row>
    <row r="2142" spans="1:7" ht="12.75" customHeight="1">
      <c r="A2142" s="434">
        <v>12</v>
      </c>
      <c r="B2142" s="428" t="s">
        <v>503</v>
      </c>
      <c r="C2142" s="428" t="s">
        <v>452</v>
      </c>
      <c r="D2142" s="416"/>
      <c r="E2142" s="417">
        <v>5200</v>
      </c>
      <c r="F2142" s="455">
        <f t="shared" si="255"/>
        <v>0</v>
      </c>
      <c r="G2142" s="427">
        <f t="shared" si="256"/>
        <v>0</v>
      </c>
    </row>
    <row r="2143" spans="1:7" ht="12.75" customHeight="1">
      <c r="A2143" s="434">
        <v>12</v>
      </c>
      <c r="B2143" s="428" t="s">
        <v>503</v>
      </c>
      <c r="C2143" s="428" t="s">
        <v>404</v>
      </c>
      <c r="D2143" s="416">
        <v>2</v>
      </c>
      <c r="E2143" s="417">
        <v>4300</v>
      </c>
      <c r="F2143" s="455">
        <f t="shared" si="255"/>
        <v>8600</v>
      </c>
      <c r="G2143" s="427">
        <f t="shared" si="256"/>
        <v>6771.653543307087</v>
      </c>
    </row>
    <row r="2144" spans="1:7" ht="12.75" customHeight="1">
      <c r="A2144" s="434"/>
      <c r="B2144" s="439"/>
      <c r="C2144" s="439"/>
      <c r="D2144" s="438"/>
      <c r="E2144" s="427"/>
      <c r="F2144" s="456"/>
      <c r="G2144" s="439"/>
    </row>
    <row r="2145" spans="1:7" ht="12.75" customHeight="1">
      <c r="A2145" s="489"/>
      <c r="B2145" s="489" t="s">
        <v>428</v>
      </c>
      <c r="C2145" s="489"/>
      <c r="D2145" s="489"/>
      <c r="E2145" s="490"/>
      <c r="F2145" s="491"/>
      <c r="G2145" s="490">
        <f>SUM(G2147:G2194)</f>
        <v>215944.88188976378</v>
      </c>
    </row>
    <row r="2146" spans="1:7" ht="12.75" customHeight="1">
      <c r="A2146" s="439"/>
      <c r="B2146" s="440"/>
      <c r="C2146" s="440"/>
      <c r="D2146" s="440"/>
      <c r="E2146" s="492"/>
      <c r="F2146" s="496"/>
      <c r="G2146" s="497"/>
    </row>
    <row r="2147" spans="1:7" ht="12.75" customHeight="1">
      <c r="A2147" s="434">
        <v>12</v>
      </c>
      <c r="B2147" s="428" t="s">
        <v>504</v>
      </c>
      <c r="C2147" s="428" t="s">
        <v>403</v>
      </c>
      <c r="D2147" s="416">
        <v>25</v>
      </c>
      <c r="E2147" s="452">
        <v>650</v>
      </c>
      <c r="F2147" s="455">
        <f>D2147*E2147</f>
        <v>16250</v>
      </c>
      <c r="G2147" s="427">
        <f aca="true" t="shared" si="257" ref="G2147:G2194">F2147/1.27</f>
        <v>12795.27559055118</v>
      </c>
    </row>
    <row r="2148" spans="1:7" ht="12.75" customHeight="1">
      <c r="A2148" s="434">
        <v>12</v>
      </c>
      <c r="B2148" s="428" t="s">
        <v>471</v>
      </c>
      <c r="C2148" s="428" t="s">
        <v>403</v>
      </c>
      <c r="D2148" s="416"/>
      <c r="E2148" s="452">
        <v>1000</v>
      </c>
      <c r="F2148" s="455">
        <f aca="true" t="shared" si="258" ref="F2148:F2194">D2148*E2148</f>
        <v>0</v>
      </c>
      <c r="G2148" s="427">
        <f t="shared" si="257"/>
        <v>0</v>
      </c>
    </row>
    <row r="2149" spans="1:7" ht="12.75" customHeight="1">
      <c r="A2149" s="434">
        <v>12</v>
      </c>
      <c r="B2149" s="428" t="s">
        <v>473</v>
      </c>
      <c r="C2149" s="428" t="s">
        <v>403</v>
      </c>
      <c r="D2149" s="416"/>
      <c r="E2149" s="452">
        <v>400</v>
      </c>
      <c r="F2149" s="455">
        <f t="shared" si="258"/>
        <v>0</v>
      </c>
      <c r="G2149" s="427">
        <f t="shared" si="257"/>
        <v>0</v>
      </c>
    </row>
    <row r="2150" spans="1:7" ht="12.75" customHeight="1">
      <c r="A2150" s="434">
        <v>12</v>
      </c>
      <c r="B2150" s="428" t="s">
        <v>474</v>
      </c>
      <c r="C2150" s="428" t="s">
        <v>403</v>
      </c>
      <c r="D2150" s="416"/>
      <c r="E2150" s="452">
        <v>700</v>
      </c>
      <c r="F2150" s="455">
        <f t="shared" si="258"/>
        <v>0</v>
      </c>
      <c r="G2150" s="427">
        <f t="shared" si="257"/>
        <v>0</v>
      </c>
    </row>
    <row r="2151" spans="1:7" ht="12.75" customHeight="1">
      <c r="A2151" s="434">
        <v>12</v>
      </c>
      <c r="B2151" s="428" t="s">
        <v>468</v>
      </c>
      <c r="C2151" s="428" t="s">
        <v>403</v>
      </c>
      <c r="D2151" s="416">
        <v>5</v>
      </c>
      <c r="E2151" s="452">
        <v>4800</v>
      </c>
      <c r="F2151" s="455">
        <f t="shared" si="258"/>
        <v>24000</v>
      </c>
      <c r="G2151" s="427">
        <f t="shared" si="257"/>
        <v>18897.63779527559</v>
      </c>
    </row>
    <row r="2152" spans="1:7" ht="12.75" customHeight="1">
      <c r="A2152" s="434">
        <v>12</v>
      </c>
      <c r="B2152" s="428" t="s">
        <v>469</v>
      </c>
      <c r="C2152" s="428" t="s">
        <v>403</v>
      </c>
      <c r="D2152" s="416">
        <v>5</v>
      </c>
      <c r="E2152" s="452">
        <v>6000</v>
      </c>
      <c r="F2152" s="455">
        <f t="shared" si="258"/>
        <v>30000</v>
      </c>
      <c r="G2152" s="427">
        <f t="shared" si="257"/>
        <v>23622.047244094487</v>
      </c>
    </row>
    <row r="2153" spans="1:7" ht="12.75" customHeight="1">
      <c r="A2153" s="434">
        <v>12</v>
      </c>
      <c r="B2153" s="428" t="s">
        <v>470</v>
      </c>
      <c r="C2153" s="428" t="s">
        <v>403</v>
      </c>
      <c r="D2153" s="416">
        <v>5</v>
      </c>
      <c r="E2153" s="452">
        <v>7200</v>
      </c>
      <c r="F2153" s="455">
        <f t="shared" si="258"/>
        <v>36000</v>
      </c>
      <c r="G2153" s="427">
        <f t="shared" si="257"/>
        <v>28346.456692913387</v>
      </c>
    </row>
    <row r="2154" spans="1:7" ht="12.75" customHeight="1">
      <c r="A2154" s="434">
        <v>12</v>
      </c>
      <c r="B2154" s="428" t="s">
        <v>506</v>
      </c>
      <c r="C2154" s="428" t="s">
        <v>403</v>
      </c>
      <c r="D2154" s="416"/>
      <c r="E2154" s="452">
        <v>4500</v>
      </c>
      <c r="F2154" s="455">
        <f t="shared" si="258"/>
        <v>0</v>
      </c>
      <c r="G2154" s="427">
        <f t="shared" si="257"/>
        <v>0</v>
      </c>
    </row>
    <row r="2155" spans="1:7" ht="12.75" customHeight="1">
      <c r="A2155" s="434">
        <v>12</v>
      </c>
      <c r="B2155" s="428" t="s">
        <v>507</v>
      </c>
      <c r="C2155" s="428" t="s">
        <v>403</v>
      </c>
      <c r="D2155" s="416"/>
      <c r="E2155" s="452">
        <v>9000</v>
      </c>
      <c r="F2155" s="455">
        <f t="shared" si="258"/>
        <v>0</v>
      </c>
      <c r="G2155" s="427">
        <f t="shared" si="257"/>
        <v>0</v>
      </c>
    </row>
    <row r="2156" spans="1:7" ht="12.75" customHeight="1">
      <c r="A2156" s="434">
        <v>12</v>
      </c>
      <c r="B2156" s="428" t="s">
        <v>472</v>
      </c>
      <c r="C2156" s="428" t="s">
        <v>403</v>
      </c>
      <c r="D2156" s="416">
        <v>20</v>
      </c>
      <c r="E2156" s="452">
        <v>4200</v>
      </c>
      <c r="F2156" s="455">
        <f t="shared" si="258"/>
        <v>84000</v>
      </c>
      <c r="G2156" s="427">
        <f t="shared" si="257"/>
        <v>66141.73228346456</v>
      </c>
    </row>
    <row r="2157" spans="1:7" ht="12.75" customHeight="1">
      <c r="A2157" s="434">
        <v>12</v>
      </c>
      <c r="B2157" s="428" t="s">
        <v>467</v>
      </c>
      <c r="C2157" s="428" t="s">
        <v>403</v>
      </c>
      <c r="D2157" s="416"/>
      <c r="E2157" s="452">
        <v>3700</v>
      </c>
      <c r="F2157" s="455">
        <f t="shared" si="258"/>
        <v>0</v>
      </c>
      <c r="G2157" s="427">
        <f t="shared" si="257"/>
        <v>0</v>
      </c>
    </row>
    <row r="2158" spans="1:7" ht="12.75" customHeight="1">
      <c r="A2158" s="434">
        <v>12</v>
      </c>
      <c r="B2158" s="428" t="s">
        <v>466</v>
      </c>
      <c r="C2158" s="428" t="s">
        <v>403</v>
      </c>
      <c r="D2158" s="416"/>
      <c r="E2158" s="452">
        <v>3000</v>
      </c>
      <c r="F2158" s="455">
        <f t="shared" si="258"/>
        <v>0</v>
      </c>
      <c r="G2158" s="427">
        <f t="shared" si="257"/>
        <v>0</v>
      </c>
    </row>
    <row r="2159" spans="1:7" ht="12.75" customHeight="1">
      <c r="A2159" s="434">
        <v>12</v>
      </c>
      <c r="B2159" s="428" t="s">
        <v>508</v>
      </c>
      <c r="C2159" s="428" t="s">
        <v>403</v>
      </c>
      <c r="D2159" s="416"/>
      <c r="E2159" s="452">
        <v>3300</v>
      </c>
      <c r="F2159" s="455">
        <f t="shared" si="258"/>
        <v>0</v>
      </c>
      <c r="G2159" s="427">
        <f t="shared" si="257"/>
        <v>0</v>
      </c>
    </row>
    <row r="2160" spans="1:7" ht="12.75" customHeight="1">
      <c r="A2160" s="434">
        <v>12</v>
      </c>
      <c r="B2160" s="428" t="s">
        <v>465</v>
      </c>
      <c r="C2160" s="428" t="s">
        <v>403</v>
      </c>
      <c r="D2160" s="416"/>
      <c r="E2160" s="452">
        <v>5500</v>
      </c>
      <c r="F2160" s="455">
        <f t="shared" si="258"/>
        <v>0</v>
      </c>
      <c r="G2160" s="427">
        <f t="shared" si="257"/>
        <v>0</v>
      </c>
    </row>
    <row r="2161" spans="1:7" ht="12.75" customHeight="1">
      <c r="A2161" s="434">
        <v>12</v>
      </c>
      <c r="B2161" s="428" t="s">
        <v>509</v>
      </c>
      <c r="C2161" s="428" t="s">
        <v>403</v>
      </c>
      <c r="D2161" s="416"/>
      <c r="E2161" s="452">
        <v>4400</v>
      </c>
      <c r="F2161" s="455">
        <f t="shared" si="258"/>
        <v>0</v>
      </c>
      <c r="G2161" s="427">
        <f t="shared" si="257"/>
        <v>0</v>
      </c>
    </row>
    <row r="2162" spans="1:7" ht="12.75" customHeight="1">
      <c r="A2162" s="434">
        <v>12</v>
      </c>
      <c r="B2162" s="428" t="s">
        <v>510</v>
      </c>
      <c r="C2162" s="428" t="s">
        <v>403</v>
      </c>
      <c r="D2162" s="416">
        <v>5</v>
      </c>
      <c r="E2162" s="452">
        <v>4000</v>
      </c>
      <c r="F2162" s="455">
        <f t="shared" si="258"/>
        <v>20000</v>
      </c>
      <c r="G2162" s="427">
        <f t="shared" si="257"/>
        <v>15748.031496062991</v>
      </c>
    </row>
    <row r="2163" spans="1:7" ht="12.75" customHeight="1">
      <c r="A2163" s="434">
        <v>12</v>
      </c>
      <c r="B2163" s="428" t="s">
        <v>511</v>
      </c>
      <c r="C2163" s="428" t="s">
        <v>403</v>
      </c>
      <c r="D2163" s="416"/>
      <c r="E2163" s="452">
        <v>4000</v>
      </c>
      <c r="F2163" s="455">
        <f t="shared" si="258"/>
        <v>0</v>
      </c>
      <c r="G2163" s="427">
        <f t="shared" si="257"/>
        <v>0</v>
      </c>
    </row>
    <row r="2164" spans="1:7" ht="12.75" customHeight="1">
      <c r="A2164" s="434">
        <v>12</v>
      </c>
      <c r="B2164" s="428" t="s">
        <v>512</v>
      </c>
      <c r="C2164" s="428" t="s">
        <v>403</v>
      </c>
      <c r="D2164" s="416">
        <v>5</v>
      </c>
      <c r="E2164" s="452">
        <v>4000</v>
      </c>
      <c r="F2164" s="455">
        <f t="shared" si="258"/>
        <v>20000</v>
      </c>
      <c r="G2164" s="427">
        <f t="shared" si="257"/>
        <v>15748.031496062991</v>
      </c>
    </row>
    <row r="2165" spans="1:7" ht="12.75" customHeight="1">
      <c r="A2165" s="434">
        <v>12</v>
      </c>
      <c r="B2165" s="428" t="s">
        <v>513</v>
      </c>
      <c r="C2165" s="428" t="s">
        <v>403</v>
      </c>
      <c r="D2165" s="416">
        <v>10</v>
      </c>
      <c r="E2165" s="452">
        <v>4400</v>
      </c>
      <c r="F2165" s="455">
        <f t="shared" si="258"/>
        <v>44000</v>
      </c>
      <c r="G2165" s="427">
        <f t="shared" si="257"/>
        <v>34645.669291338585</v>
      </c>
    </row>
    <row r="2166" spans="1:7" ht="12.75" customHeight="1">
      <c r="A2166" s="434">
        <v>12</v>
      </c>
      <c r="B2166" s="428" t="s">
        <v>515</v>
      </c>
      <c r="C2166" s="428" t="s">
        <v>403</v>
      </c>
      <c r="D2166" s="416"/>
      <c r="E2166" s="452">
        <v>4900</v>
      </c>
      <c r="F2166" s="455">
        <f t="shared" si="258"/>
        <v>0</v>
      </c>
      <c r="G2166" s="427">
        <f t="shared" si="257"/>
        <v>0</v>
      </c>
    </row>
    <row r="2167" spans="1:7" ht="12.75" customHeight="1">
      <c r="A2167" s="434">
        <v>12</v>
      </c>
      <c r="B2167" s="428" t="s">
        <v>514</v>
      </c>
      <c r="C2167" s="428" t="s">
        <v>403</v>
      </c>
      <c r="D2167" s="416"/>
      <c r="E2167" s="452">
        <v>4400</v>
      </c>
      <c r="F2167" s="455">
        <f t="shared" si="258"/>
        <v>0</v>
      </c>
      <c r="G2167" s="427">
        <f t="shared" si="257"/>
        <v>0</v>
      </c>
    </row>
    <row r="2168" spans="1:7" ht="12.75" customHeight="1">
      <c r="A2168" s="434">
        <v>12</v>
      </c>
      <c r="B2168" s="428" t="s">
        <v>464</v>
      </c>
      <c r="C2168" s="428" t="s">
        <v>403</v>
      </c>
      <c r="D2168" s="416"/>
      <c r="E2168" s="452">
        <v>4900</v>
      </c>
      <c r="F2168" s="455">
        <f t="shared" si="258"/>
        <v>0</v>
      </c>
      <c r="G2168" s="427">
        <f t="shared" si="257"/>
        <v>0</v>
      </c>
    </row>
    <row r="2169" spans="1:7" ht="12.75" customHeight="1">
      <c r="A2169" s="434">
        <v>12</v>
      </c>
      <c r="B2169" s="428" t="s">
        <v>463</v>
      </c>
      <c r="C2169" s="428" t="s">
        <v>403</v>
      </c>
      <c r="D2169" s="416"/>
      <c r="E2169" s="452">
        <v>5500</v>
      </c>
      <c r="F2169" s="455">
        <f t="shared" si="258"/>
        <v>0</v>
      </c>
      <c r="G2169" s="427">
        <f t="shared" si="257"/>
        <v>0</v>
      </c>
    </row>
    <row r="2170" spans="1:7" ht="12.75" customHeight="1">
      <c r="A2170" s="434">
        <v>12</v>
      </c>
      <c r="B2170" s="428" t="s">
        <v>462</v>
      </c>
      <c r="C2170" s="428" t="s">
        <v>403</v>
      </c>
      <c r="D2170" s="416"/>
      <c r="E2170" s="452">
        <v>6900</v>
      </c>
      <c r="F2170" s="455">
        <f t="shared" si="258"/>
        <v>0</v>
      </c>
      <c r="G2170" s="427">
        <f t="shared" si="257"/>
        <v>0</v>
      </c>
    </row>
    <row r="2171" spans="1:7" ht="12.75" customHeight="1">
      <c r="A2171" s="434">
        <v>12</v>
      </c>
      <c r="B2171" s="428" t="s">
        <v>516</v>
      </c>
      <c r="C2171" s="428" t="s">
        <v>403</v>
      </c>
      <c r="D2171" s="416"/>
      <c r="E2171" s="452">
        <v>3200</v>
      </c>
      <c r="F2171" s="455">
        <f t="shared" si="258"/>
        <v>0</v>
      </c>
      <c r="G2171" s="427">
        <f t="shared" si="257"/>
        <v>0</v>
      </c>
    </row>
    <row r="2172" spans="1:7" ht="12.75" customHeight="1">
      <c r="A2172" s="434">
        <v>12</v>
      </c>
      <c r="B2172" s="428" t="s">
        <v>517</v>
      </c>
      <c r="C2172" s="428" t="s">
        <v>403</v>
      </c>
      <c r="D2172" s="416"/>
      <c r="E2172" s="452">
        <v>1400</v>
      </c>
      <c r="F2172" s="455">
        <f t="shared" si="258"/>
        <v>0</v>
      </c>
      <c r="G2172" s="427">
        <f t="shared" si="257"/>
        <v>0</v>
      </c>
    </row>
    <row r="2173" spans="1:7" ht="12.75" customHeight="1">
      <c r="A2173" s="434">
        <v>12</v>
      </c>
      <c r="B2173" s="428" t="s">
        <v>518</v>
      </c>
      <c r="C2173" s="428" t="s">
        <v>403</v>
      </c>
      <c r="D2173" s="416"/>
      <c r="E2173" s="452">
        <v>2700</v>
      </c>
      <c r="F2173" s="455">
        <f t="shared" si="258"/>
        <v>0</v>
      </c>
      <c r="G2173" s="427">
        <f t="shared" si="257"/>
        <v>0</v>
      </c>
    </row>
    <row r="2174" spans="1:7" ht="12.75" customHeight="1">
      <c r="A2174" s="434">
        <v>12</v>
      </c>
      <c r="B2174" s="428" t="s">
        <v>519</v>
      </c>
      <c r="C2174" s="428" t="s">
        <v>403</v>
      </c>
      <c r="D2174" s="416"/>
      <c r="E2174" s="452">
        <v>2300</v>
      </c>
      <c r="F2174" s="455">
        <f t="shared" si="258"/>
        <v>0</v>
      </c>
      <c r="G2174" s="427">
        <f t="shared" si="257"/>
        <v>0</v>
      </c>
    </row>
    <row r="2175" spans="1:7" ht="12.75" customHeight="1">
      <c r="A2175" s="434">
        <v>12</v>
      </c>
      <c r="B2175" s="428" t="s">
        <v>520</v>
      </c>
      <c r="C2175" s="428" t="s">
        <v>403</v>
      </c>
      <c r="D2175" s="416"/>
      <c r="E2175" s="452">
        <v>3200</v>
      </c>
      <c r="F2175" s="455">
        <f t="shared" si="258"/>
        <v>0</v>
      </c>
      <c r="G2175" s="427">
        <f t="shared" si="257"/>
        <v>0</v>
      </c>
    </row>
    <row r="2176" spans="1:7" ht="12.75" customHeight="1">
      <c r="A2176" s="434">
        <v>12</v>
      </c>
      <c r="B2176" s="428" t="s">
        <v>521</v>
      </c>
      <c r="C2176" s="428" t="s">
        <v>403</v>
      </c>
      <c r="D2176" s="416"/>
      <c r="E2176" s="452">
        <v>3200</v>
      </c>
      <c r="F2176" s="455">
        <f t="shared" si="258"/>
        <v>0</v>
      </c>
      <c r="G2176" s="427">
        <f t="shared" si="257"/>
        <v>0</v>
      </c>
    </row>
    <row r="2177" spans="1:7" ht="12.75" customHeight="1">
      <c r="A2177" s="434">
        <v>12</v>
      </c>
      <c r="B2177" s="428" t="s">
        <v>461</v>
      </c>
      <c r="C2177" s="428" t="s">
        <v>403</v>
      </c>
      <c r="D2177" s="416"/>
      <c r="E2177" s="452">
        <v>7900</v>
      </c>
      <c r="F2177" s="455">
        <f t="shared" si="258"/>
        <v>0</v>
      </c>
      <c r="G2177" s="427">
        <f t="shared" si="257"/>
        <v>0</v>
      </c>
    </row>
    <row r="2178" spans="1:7" ht="12.75" customHeight="1">
      <c r="A2178" s="434">
        <v>12</v>
      </c>
      <c r="B2178" s="428" t="s">
        <v>460</v>
      </c>
      <c r="C2178" s="428" t="s">
        <v>403</v>
      </c>
      <c r="D2178" s="416"/>
      <c r="E2178" s="452">
        <v>4500</v>
      </c>
      <c r="F2178" s="455">
        <f t="shared" si="258"/>
        <v>0</v>
      </c>
      <c r="G2178" s="427">
        <f t="shared" si="257"/>
        <v>0</v>
      </c>
    </row>
    <row r="2179" spans="1:7" ht="12.75" customHeight="1">
      <c r="A2179" s="434">
        <v>12</v>
      </c>
      <c r="B2179" s="428" t="s">
        <v>459</v>
      </c>
      <c r="C2179" s="428" t="s">
        <v>403</v>
      </c>
      <c r="D2179" s="416"/>
      <c r="E2179" s="452">
        <v>5500</v>
      </c>
      <c r="F2179" s="455">
        <f t="shared" si="258"/>
        <v>0</v>
      </c>
      <c r="G2179" s="427">
        <f t="shared" si="257"/>
        <v>0</v>
      </c>
    </row>
    <row r="2180" spans="1:7" ht="12.75" customHeight="1">
      <c r="A2180" s="434">
        <v>12</v>
      </c>
      <c r="B2180" s="428" t="s">
        <v>480</v>
      </c>
      <c r="C2180" s="428" t="s">
        <v>403</v>
      </c>
      <c r="D2180" s="416"/>
      <c r="E2180" s="452">
        <v>2600</v>
      </c>
      <c r="F2180" s="455">
        <f t="shared" si="258"/>
        <v>0</v>
      </c>
      <c r="G2180" s="427">
        <f t="shared" si="257"/>
        <v>0</v>
      </c>
    </row>
    <row r="2181" spans="1:7" ht="12.75" customHeight="1">
      <c r="A2181" s="434">
        <v>12</v>
      </c>
      <c r="B2181" s="428" t="s">
        <v>458</v>
      </c>
      <c r="C2181" s="428" t="s">
        <v>403</v>
      </c>
      <c r="D2181" s="416"/>
      <c r="E2181" s="452">
        <v>8900</v>
      </c>
      <c r="F2181" s="455">
        <f t="shared" si="258"/>
        <v>0</v>
      </c>
      <c r="G2181" s="427">
        <f t="shared" si="257"/>
        <v>0</v>
      </c>
    </row>
    <row r="2182" spans="1:7" ht="12.75" customHeight="1">
      <c r="A2182" s="434">
        <v>12</v>
      </c>
      <c r="B2182" s="428" t="s">
        <v>457</v>
      </c>
      <c r="C2182" s="428" t="s">
        <v>403</v>
      </c>
      <c r="D2182" s="416"/>
      <c r="E2182" s="452">
        <v>9900</v>
      </c>
      <c r="F2182" s="455">
        <f t="shared" si="258"/>
        <v>0</v>
      </c>
      <c r="G2182" s="427">
        <f t="shared" si="257"/>
        <v>0</v>
      </c>
    </row>
    <row r="2183" spans="1:7" ht="12.75" customHeight="1">
      <c r="A2183" s="434">
        <v>12</v>
      </c>
      <c r="B2183" s="428" t="s">
        <v>456</v>
      </c>
      <c r="C2183" s="428" t="s">
        <v>403</v>
      </c>
      <c r="D2183" s="416"/>
      <c r="E2183" s="452">
        <v>9900</v>
      </c>
      <c r="F2183" s="455">
        <f t="shared" si="258"/>
        <v>0</v>
      </c>
      <c r="G2183" s="427">
        <f t="shared" si="257"/>
        <v>0</v>
      </c>
    </row>
    <row r="2184" spans="1:7" ht="12.75" customHeight="1">
      <c r="A2184" s="434">
        <v>12</v>
      </c>
      <c r="B2184" s="428" t="s">
        <v>455</v>
      </c>
      <c r="C2184" s="428" t="s">
        <v>403</v>
      </c>
      <c r="D2184" s="416"/>
      <c r="E2184" s="452">
        <v>4500</v>
      </c>
      <c r="F2184" s="455">
        <f t="shared" si="258"/>
        <v>0</v>
      </c>
      <c r="G2184" s="427">
        <f t="shared" si="257"/>
        <v>0</v>
      </c>
    </row>
    <row r="2185" spans="1:7" ht="12.75" customHeight="1">
      <c r="A2185" s="434">
        <v>12</v>
      </c>
      <c r="B2185" s="428" t="s">
        <v>454</v>
      </c>
      <c r="C2185" s="428" t="s">
        <v>403</v>
      </c>
      <c r="D2185" s="416"/>
      <c r="E2185" s="452">
        <v>8900</v>
      </c>
      <c r="F2185" s="455">
        <f t="shared" si="258"/>
        <v>0</v>
      </c>
      <c r="G2185" s="427">
        <f t="shared" si="257"/>
        <v>0</v>
      </c>
    </row>
    <row r="2186" spans="1:7" ht="12.75" customHeight="1">
      <c r="A2186" s="434">
        <v>12</v>
      </c>
      <c r="B2186" s="428" t="s">
        <v>453</v>
      </c>
      <c r="C2186" s="428" t="s">
        <v>403</v>
      </c>
      <c r="D2186" s="416"/>
      <c r="E2186" s="452">
        <v>7900</v>
      </c>
      <c r="F2186" s="455">
        <f t="shared" si="258"/>
        <v>0</v>
      </c>
      <c r="G2186" s="427">
        <f t="shared" si="257"/>
        <v>0</v>
      </c>
    </row>
    <row r="2187" spans="1:7" ht="12.75" customHeight="1">
      <c r="A2187" s="434">
        <v>12</v>
      </c>
      <c r="B2187" s="428" t="s">
        <v>556</v>
      </c>
      <c r="C2187" s="428" t="s">
        <v>475</v>
      </c>
      <c r="D2187" s="416"/>
      <c r="E2187" s="452">
        <v>5800</v>
      </c>
      <c r="F2187" s="455">
        <f t="shared" si="258"/>
        <v>0</v>
      </c>
      <c r="G2187" s="427">
        <f t="shared" si="257"/>
        <v>0</v>
      </c>
    </row>
    <row r="2188" spans="1:7" ht="12.75" customHeight="1">
      <c r="A2188" s="434">
        <v>12</v>
      </c>
      <c r="B2188" s="428" t="s">
        <v>557</v>
      </c>
      <c r="C2188" s="428" t="s">
        <v>475</v>
      </c>
      <c r="D2188" s="416"/>
      <c r="E2188" s="452">
        <v>11490</v>
      </c>
      <c r="F2188" s="455">
        <f t="shared" si="258"/>
        <v>0</v>
      </c>
      <c r="G2188" s="427">
        <f t="shared" si="257"/>
        <v>0</v>
      </c>
    </row>
    <row r="2189" spans="1:7" ht="12.75" customHeight="1">
      <c r="A2189" s="434">
        <v>12</v>
      </c>
      <c r="B2189" s="428" t="s">
        <v>558</v>
      </c>
      <c r="C2189" s="428" t="s">
        <v>475</v>
      </c>
      <c r="D2189" s="416"/>
      <c r="E2189" s="452">
        <v>14490</v>
      </c>
      <c r="F2189" s="455">
        <f t="shared" si="258"/>
        <v>0</v>
      </c>
      <c r="G2189" s="427">
        <f t="shared" si="257"/>
        <v>0</v>
      </c>
    </row>
    <row r="2190" spans="1:7" ht="12.75" customHeight="1">
      <c r="A2190" s="434">
        <v>12</v>
      </c>
      <c r="B2190" s="428" t="s">
        <v>559</v>
      </c>
      <c r="C2190" s="428" t="s">
        <v>475</v>
      </c>
      <c r="D2190" s="416"/>
      <c r="E2190" s="452">
        <v>10990</v>
      </c>
      <c r="F2190" s="455">
        <f t="shared" si="258"/>
        <v>0</v>
      </c>
      <c r="G2190" s="427">
        <f t="shared" si="257"/>
        <v>0</v>
      </c>
    </row>
    <row r="2191" spans="1:7" ht="12.75" customHeight="1">
      <c r="A2191" s="434">
        <v>12</v>
      </c>
      <c r="B2191" s="428" t="s">
        <v>560</v>
      </c>
      <c r="C2191" s="428" t="s">
        <v>475</v>
      </c>
      <c r="D2191" s="416"/>
      <c r="E2191" s="452">
        <v>13490</v>
      </c>
      <c r="F2191" s="455">
        <f t="shared" si="258"/>
        <v>0</v>
      </c>
      <c r="G2191" s="427">
        <f t="shared" si="257"/>
        <v>0</v>
      </c>
    </row>
    <row r="2192" spans="1:7" ht="12.75" customHeight="1">
      <c r="A2192" s="434">
        <v>12</v>
      </c>
      <c r="B2192" s="428" t="s">
        <v>561</v>
      </c>
      <c r="C2192" s="428" t="s">
        <v>475</v>
      </c>
      <c r="D2192" s="416"/>
      <c r="E2192" s="452">
        <v>23490</v>
      </c>
      <c r="F2192" s="455">
        <f t="shared" si="258"/>
        <v>0</v>
      </c>
      <c r="G2192" s="427">
        <f t="shared" si="257"/>
        <v>0</v>
      </c>
    </row>
    <row r="2193" spans="1:7" ht="12.75" customHeight="1">
      <c r="A2193" s="434">
        <v>12</v>
      </c>
      <c r="B2193" s="428" t="s">
        <v>562</v>
      </c>
      <c r="C2193" s="428" t="s">
        <v>475</v>
      </c>
      <c r="D2193" s="416"/>
      <c r="E2193" s="452">
        <v>32490</v>
      </c>
      <c r="F2193" s="455">
        <f t="shared" si="258"/>
        <v>0</v>
      </c>
      <c r="G2193" s="427">
        <f t="shared" si="257"/>
        <v>0</v>
      </c>
    </row>
    <row r="2194" spans="1:7" ht="12.75" customHeight="1">
      <c r="A2194" s="434">
        <v>12</v>
      </c>
      <c r="B2194" s="428" t="s">
        <v>563</v>
      </c>
      <c r="C2194" s="428" t="s">
        <v>475</v>
      </c>
      <c r="D2194" s="416"/>
      <c r="E2194" s="452">
        <v>9490</v>
      </c>
      <c r="F2194" s="455">
        <f t="shared" si="258"/>
        <v>0</v>
      </c>
      <c r="G2194" s="427">
        <f t="shared" si="257"/>
        <v>0</v>
      </c>
    </row>
    <row r="2195" spans="1:7" ht="12.75" customHeight="1">
      <c r="A2195" s="434"/>
      <c r="B2195" s="428"/>
      <c r="C2195" s="428"/>
      <c r="D2195" s="416"/>
      <c r="E2195" s="417"/>
      <c r="F2195" s="455"/>
      <c r="G2195" s="427"/>
    </row>
    <row r="2196" spans="1:7" ht="12.75" customHeight="1">
      <c r="A2196" s="489"/>
      <c r="B2196" s="489" t="s">
        <v>441</v>
      </c>
      <c r="C2196" s="489"/>
      <c r="D2196" s="489"/>
      <c r="E2196" s="490"/>
      <c r="F2196" s="491"/>
      <c r="G2196" s="490">
        <f>SUM(G2198:G2203)</f>
        <v>527952.7559055118</v>
      </c>
    </row>
    <row r="2197" spans="1:7" ht="12.75" customHeight="1">
      <c r="A2197" s="439"/>
      <c r="B2197" s="440"/>
      <c r="C2197" s="440"/>
      <c r="D2197" s="440"/>
      <c r="E2197" s="492"/>
      <c r="F2197" s="496"/>
      <c r="G2197" s="497"/>
    </row>
    <row r="2198" spans="1:7" ht="12.75" customHeight="1">
      <c r="A2198" s="434">
        <v>12</v>
      </c>
      <c r="B2198" s="428" t="s">
        <v>429</v>
      </c>
      <c r="C2198" s="428" t="s">
        <v>403</v>
      </c>
      <c r="D2198" s="416">
        <v>2250</v>
      </c>
      <c r="E2198" s="417">
        <v>250</v>
      </c>
      <c r="F2198" s="455">
        <f aca="true" t="shared" si="259" ref="F2198:F2203">D2198*E2198</f>
        <v>562500</v>
      </c>
      <c r="G2198" s="427">
        <f aca="true" t="shared" si="260" ref="G2198:G2203">F2198/1.27</f>
        <v>442913.3858267717</v>
      </c>
    </row>
    <row r="2199" spans="1:7" ht="12.75" customHeight="1">
      <c r="A2199" s="434">
        <v>12</v>
      </c>
      <c r="B2199" s="428" t="s">
        <v>429</v>
      </c>
      <c r="C2199" s="428" t="s">
        <v>404</v>
      </c>
      <c r="D2199" s="416">
        <v>400</v>
      </c>
      <c r="E2199" s="417">
        <v>250</v>
      </c>
      <c r="F2199" s="455">
        <f t="shared" si="259"/>
        <v>100000</v>
      </c>
      <c r="G2199" s="427">
        <f t="shared" si="260"/>
        <v>78740.15748031496</v>
      </c>
    </row>
    <row r="2200" spans="1:7" ht="12.75" customHeight="1">
      <c r="A2200" s="434">
        <v>12</v>
      </c>
      <c r="B2200" s="428" t="s">
        <v>430</v>
      </c>
      <c r="C2200" s="428" t="s">
        <v>403</v>
      </c>
      <c r="D2200" s="416">
        <v>20</v>
      </c>
      <c r="E2200" s="417">
        <v>400</v>
      </c>
      <c r="F2200" s="455">
        <f t="shared" si="259"/>
        <v>8000</v>
      </c>
      <c r="G2200" s="427">
        <f t="shared" si="260"/>
        <v>6299.212598425197</v>
      </c>
    </row>
    <row r="2201" spans="1:7" ht="12.75" customHeight="1">
      <c r="A2201" s="434">
        <v>12</v>
      </c>
      <c r="B2201" s="428" t="s">
        <v>522</v>
      </c>
      <c r="C2201" s="428" t="s">
        <v>403</v>
      </c>
      <c r="D2201" s="416">
        <v>0</v>
      </c>
      <c r="E2201" s="417">
        <v>300</v>
      </c>
      <c r="F2201" s="455">
        <f t="shared" si="259"/>
        <v>0</v>
      </c>
      <c r="G2201" s="427">
        <f t="shared" si="260"/>
        <v>0</v>
      </c>
    </row>
    <row r="2202" spans="1:7" ht="12.75" customHeight="1">
      <c r="A2202" s="434">
        <v>12</v>
      </c>
      <c r="B2202" s="428" t="s">
        <v>523</v>
      </c>
      <c r="C2202" s="428" t="s">
        <v>403</v>
      </c>
      <c r="D2202" s="416">
        <v>0</v>
      </c>
      <c r="E2202" s="417">
        <v>600</v>
      </c>
      <c r="F2202" s="455">
        <f t="shared" si="259"/>
        <v>0</v>
      </c>
      <c r="G2202" s="427">
        <f t="shared" si="260"/>
        <v>0</v>
      </c>
    </row>
    <row r="2203" spans="1:7" ht="12.75" customHeight="1">
      <c r="A2203" s="434">
        <v>12</v>
      </c>
      <c r="B2203" s="428" t="s">
        <v>524</v>
      </c>
      <c r="C2203" s="428" t="s">
        <v>403</v>
      </c>
      <c r="D2203" s="416">
        <v>0</v>
      </c>
      <c r="E2203" s="417">
        <v>2400</v>
      </c>
      <c r="F2203" s="455">
        <f t="shared" si="259"/>
        <v>0</v>
      </c>
      <c r="G2203" s="427">
        <f t="shared" si="260"/>
        <v>0</v>
      </c>
    </row>
    <row r="2204" spans="1:7" ht="12.75" customHeight="1">
      <c r="A2204" s="434"/>
      <c r="B2204" s="439"/>
      <c r="C2204" s="439"/>
      <c r="D2204" s="416"/>
      <c r="E2204" s="417"/>
      <c r="F2204" s="455"/>
      <c r="G2204" s="427"/>
    </row>
    <row r="2205" spans="1:7" ht="12.75" customHeight="1">
      <c r="A2205" s="489"/>
      <c r="B2205" s="489" t="s">
        <v>481</v>
      </c>
      <c r="C2205" s="489"/>
      <c r="D2205" s="489"/>
      <c r="E2205" s="490"/>
      <c r="F2205" s="490">
        <f>SUM(F2207:F2229)</f>
        <v>1047000</v>
      </c>
      <c r="G2205" s="490">
        <f>SUM(G2207:G2229)</f>
        <v>977905.5118110236</v>
      </c>
    </row>
    <row r="2206" spans="1:7" ht="12.75" customHeight="1">
      <c r="A2206" s="439"/>
      <c r="B2206" s="443"/>
      <c r="C2206" s="443"/>
      <c r="D2206" s="440"/>
      <c r="E2206" s="492"/>
      <c r="F2206" s="496"/>
      <c r="G2206" s="497"/>
    </row>
    <row r="2207" spans="1:7" ht="12.75" customHeight="1">
      <c r="A2207" s="434">
        <v>12</v>
      </c>
      <c r="B2207" s="428" t="s">
        <v>431</v>
      </c>
      <c r="C2207" s="419"/>
      <c r="D2207" s="416">
        <v>20</v>
      </c>
      <c r="E2207" s="417">
        <v>600</v>
      </c>
      <c r="F2207" s="455">
        <f aca="true" t="shared" si="261" ref="F2207:F2229">(E2207+C2207)*D2207</f>
        <v>12000</v>
      </c>
      <c r="G2207" s="427">
        <f>(C2207+E2207)*D2207</f>
        <v>12000</v>
      </c>
    </row>
    <row r="2208" spans="1:7" ht="12.75" customHeight="1">
      <c r="A2208" s="434">
        <v>12</v>
      </c>
      <c r="B2208" s="428" t="s">
        <v>527</v>
      </c>
      <c r="C2208" s="417"/>
      <c r="D2208" s="416"/>
      <c r="E2208" s="417">
        <v>600</v>
      </c>
      <c r="F2208" s="455">
        <f t="shared" si="261"/>
        <v>0</v>
      </c>
      <c r="G2208" s="427">
        <f aca="true" t="shared" si="262" ref="G2208:G2213">F2208/1.27</f>
        <v>0</v>
      </c>
    </row>
    <row r="2209" spans="1:7" ht="12.75" customHeight="1">
      <c r="A2209" s="434">
        <v>12</v>
      </c>
      <c r="B2209" s="428" t="s">
        <v>525</v>
      </c>
      <c r="C2209" s="417"/>
      <c r="D2209" s="416"/>
      <c r="E2209" s="417">
        <v>300</v>
      </c>
      <c r="F2209" s="455">
        <f t="shared" si="261"/>
        <v>0</v>
      </c>
      <c r="G2209" s="427">
        <f t="shared" si="262"/>
        <v>0</v>
      </c>
    </row>
    <row r="2210" spans="1:7" ht="12.75" customHeight="1">
      <c r="A2210" s="434">
        <v>12</v>
      </c>
      <c r="B2210" s="428" t="s">
        <v>526</v>
      </c>
      <c r="C2210" s="417"/>
      <c r="D2210" s="416">
        <v>350</v>
      </c>
      <c r="E2210" s="417">
        <v>900</v>
      </c>
      <c r="F2210" s="455">
        <f t="shared" si="261"/>
        <v>315000</v>
      </c>
      <c r="G2210" s="427">
        <f t="shared" si="262"/>
        <v>248031.4960629921</v>
      </c>
    </row>
    <row r="2211" spans="1:7" ht="12.75" customHeight="1">
      <c r="A2211" s="434">
        <v>12</v>
      </c>
      <c r="B2211" s="428" t="s">
        <v>528</v>
      </c>
      <c r="C2211" s="417"/>
      <c r="D2211" s="416"/>
      <c r="E2211" s="417">
        <v>400</v>
      </c>
      <c r="F2211" s="455">
        <f t="shared" si="261"/>
        <v>0</v>
      </c>
      <c r="G2211" s="427">
        <f t="shared" si="262"/>
        <v>0</v>
      </c>
    </row>
    <row r="2212" spans="1:7" ht="12.75" customHeight="1">
      <c r="A2212" s="434">
        <v>12</v>
      </c>
      <c r="B2212" s="428" t="s">
        <v>529</v>
      </c>
      <c r="C2212" s="417"/>
      <c r="D2212" s="416"/>
      <c r="E2212" s="417">
        <v>200</v>
      </c>
      <c r="F2212" s="455">
        <f t="shared" si="261"/>
        <v>0</v>
      </c>
      <c r="G2212" s="427">
        <f t="shared" si="262"/>
        <v>0</v>
      </c>
    </row>
    <row r="2213" spans="1:7" ht="12.75" customHeight="1">
      <c r="A2213" s="434">
        <v>12</v>
      </c>
      <c r="B2213" s="428" t="s">
        <v>530</v>
      </c>
      <c r="C2213" s="417"/>
      <c r="D2213" s="416">
        <v>20</v>
      </c>
      <c r="E2213" s="417">
        <v>500</v>
      </c>
      <c r="F2213" s="455">
        <f t="shared" si="261"/>
        <v>10000</v>
      </c>
      <c r="G2213" s="427">
        <f t="shared" si="262"/>
        <v>7874.015748031496</v>
      </c>
    </row>
    <row r="2214" spans="1:7" ht="12.75" customHeight="1">
      <c r="A2214" s="434">
        <v>12</v>
      </c>
      <c r="B2214" s="428" t="s">
        <v>531</v>
      </c>
      <c r="C2214" s="417"/>
      <c r="D2214" s="416"/>
      <c r="E2214" s="417">
        <v>400</v>
      </c>
      <c r="F2214" s="455">
        <f t="shared" si="261"/>
        <v>0</v>
      </c>
      <c r="G2214" s="417">
        <f aca="true" t="shared" si="263" ref="G2214:G2229">(C2214+E2214)*D2214</f>
        <v>0</v>
      </c>
    </row>
    <row r="2215" spans="1:7" ht="12.75" customHeight="1">
      <c r="A2215" s="434">
        <v>12</v>
      </c>
      <c r="B2215" s="428" t="s">
        <v>532</v>
      </c>
      <c r="C2215" s="417"/>
      <c r="D2215" s="416"/>
      <c r="E2215" s="417">
        <v>300</v>
      </c>
      <c r="F2215" s="455">
        <f t="shared" si="261"/>
        <v>0</v>
      </c>
      <c r="G2215" s="417">
        <f t="shared" si="263"/>
        <v>0</v>
      </c>
    </row>
    <row r="2216" spans="1:7" ht="12.75" customHeight="1">
      <c r="A2216" s="434">
        <v>12</v>
      </c>
      <c r="B2216" s="428" t="s">
        <v>533</v>
      </c>
      <c r="C2216" s="417"/>
      <c r="D2216" s="416">
        <v>150</v>
      </c>
      <c r="E2216" s="417">
        <v>500</v>
      </c>
      <c r="F2216" s="455">
        <f t="shared" si="261"/>
        <v>75000</v>
      </c>
      <c r="G2216" s="417">
        <f t="shared" si="263"/>
        <v>75000</v>
      </c>
    </row>
    <row r="2217" spans="1:7" ht="12.75" customHeight="1">
      <c r="A2217" s="434">
        <v>12</v>
      </c>
      <c r="B2217" s="428" t="s">
        <v>534</v>
      </c>
      <c r="C2217" s="417"/>
      <c r="D2217" s="416">
        <v>50</v>
      </c>
      <c r="E2217" s="417">
        <v>400</v>
      </c>
      <c r="F2217" s="455">
        <f t="shared" si="261"/>
        <v>20000</v>
      </c>
      <c r="G2217" s="417">
        <f t="shared" si="263"/>
        <v>20000</v>
      </c>
    </row>
    <row r="2218" spans="1:7" ht="12.75" customHeight="1">
      <c r="A2218" s="434">
        <v>12</v>
      </c>
      <c r="B2218" s="428" t="s">
        <v>535</v>
      </c>
      <c r="C2218" s="417"/>
      <c r="D2218" s="416"/>
      <c r="E2218" s="417">
        <v>250</v>
      </c>
      <c r="F2218" s="455">
        <f t="shared" si="261"/>
        <v>0</v>
      </c>
      <c r="G2218" s="417">
        <f t="shared" si="263"/>
        <v>0</v>
      </c>
    </row>
    <row r="2219" spans="1:7" ht="12.75" customHeight="1">
      <c r="A2219" s="434">
        <v>12</v>
      </c>
      <c r="B2219" s="428" t="s">
        <v>536</v>
      </c>
      <c r="C2219" s="417"/>
      <c r="D2219" s="416">
        <v>50</v>
      </c>
      <c r="E2219" s="417">
        <v>500</v>
      </c>
      <c r="F2219" s="455">
        <f t="shared" si="261"/>
        <v>25000</v>
      </c>
      <c r="G2219" s="417">
        <f t="shared" si="263"/>
        <v>25000</v>
      </c>
    </row>
    <row r="2220" spans="1:7" ht="12.75" customHeight="1">
      <c r="A2220" s="434">
        <v>12</v>
      </c>
      <c r="B2220" s="428" t="s">
        <v>537</v>
      </c>
      <c r="C2220" s="417"/>
      <c r="D2220" s="416"/>
      <c r="E2220" s="417">
        <v>300</v>
      </c>
      <c r="F2220" s="455">
        <f t="shared" si="261"/>
        <v>0</v>
      </c>
      <c r="G2220" s="417">
        <f t="shared" si="263"/>
        <v>0</v>
      </c>
    </row>
    <row r="2221" spans="1:7" ht="12.75" customHeight="1">
      <c r="A2221" s="434">
        <v>12</v>
      </c>
      <c r="B2221" s="428" t="s">
        <v>538</v>
      </c>
      <c r="C2221" s="417"/>
      <c r="D2221" s="416"/>
      <c r="E2221" s="417">
        <v>400</v>
      </c>
      <c r="F2221" s="455">
        <f t="shared" si="261"/>
        <v>0</v>
      </c>
      <c r="G2221" s="417">
        <f t="shared" si="263"/>
        <v>0</v>
      </c>
    </row>
    <row r="2222" spans="1:7" ht="12.75" customHeight="1">
      <c r="A2222" s="434">
        <v>12</v>
      </c>
      <c r="B2222" s="428" t="s">
        <v>539</v>
      </c>
      <c r="C2222" s="417"/>
      <c r="D2222" s="416"/>
      <c r="E2222" s="417">
        <v>500</v>
      </c>
      <c r="F2222" s="455">
        <f t="shared" si="261"/>
        <v>0</v>
      </c>
      <c r="G2222" s="417">
        <f t="shared" si="263"/>
        <v>0</v>
      </c>
    </row>
    <row r="2223" spans="1:7" ht="12.75" customHeight="1">
      <c r="A2223" s="434">
        <v>12</v>
      </c>
      <c r="B2223" s="428" t="s">
        <v>540</v>
      </c>
      <c r="C2223" s="417"/>
      <c r="D2223" s="416">
        <v>500</v>
      </c>
      <c r="E2223" s="417">
        <v>800</v>
      </c>
      <c r="F2223" s="455">
        <f t="shared" si="261"/>
        <v>400000</v>
      </c>
      <c r="G2223" s="417">
        <f t="shared" si="263"/>
        <v>400000</v>
      </c>
    </row>
    <row r="2224" spans="1:7" ht="12.75" customHeight="1">
      <c r="A2224" s="434">
        <v>12</v>
      </c>
      <c r="B2224" s="428" t="s">
        <v>541</v>
      </c>
      <c r="C2224" s="417"/>
      <c r="D2224" s="416">
        <v>100</v>
      </c>
      <c r="E2224" s="417">
        <v>400</v>
      </c>
      <c r="F2224" s="455">
        <f t="shared" si="261"/>
        <v>40000</v>
      </c>
      <c r="G2224" s="417">
        <f t="shared" si="263"/>
        <v>40000</v>
      </c>
    </row>
    <row r="2225" spans="1:7" ht="12.75" customHeight="1">
      <c r="A2225" s="434">
        <v>12</v>
      </c>
      <c r="B2225" s="428" t="s">
        <v>542</v>
      </c>
      <c r="C2225" s="417"/>
      <c r="D2225" s="416"/>
      <c r="E2225" s="417">
        <v>300</v>
      </c>
      <c r="F2225" s="455">
        <f t="shared" si="261"/>
        <v>0</v>
      </c>
      <c r="G2225" s="417">
        <f t="shared" si="263"/>
        <v>0</v>
      </c>
    </row>
    <row r="2226" spans="1:7" ht="12.75" customHeight="1">
      <c r="A2226" s="434">
        <v>12</v>
      </c>
      <c r="B2226" s="428" t="s">
        <v>543</v>
      </c>
      <c r="C2226" s="417"/>
      <c r="D2226" s="416"/>
      <c r="E2226" s="417">
        <v>400</v>
      </c>
      <c r="F2226" s="455">
        <f t="shared" si="261"/>
        <v>0</v>
      </c>
      <c r="G2226" s="417">
        <f t="shared" si="263"/>
        <v>0</v>
      </c>
    </row>
    <row r="2227" spans="1:7" ht="12.75" customHeight="1">
      <c r="A2227" s="434">
        <v>12</v>
      </c>
      <c r="B2227" s="428" t="s">
        <v>544</v>
      </c>
      <c r="C2227" s="417"/>
      <c r="D2227" s="416"/>
      <c r="E2227" s="417">
        <v>200</v>
      </c>
      <c r="F2227" s="455">
        <f t="shared" si="261"/>
        <v>0</v>
      </c>
      <c r="G2227" s="417">
        <f t="shared" si="263"/>
        <v>0</v>
      </c>
    </row>
    <row r="2228" spans="1:7" ht="12.75" customHeight="1">
      <c r="A2228" s="434">
        <v>12</v>
      </c>
      <c r="B2228" s="428" t="s">
        <v>545</v>
      </c>
      <c r="C2228" s="417"/>
      <c r="D2228" s="416">
        <v>300</v>
      </c>
      <c r="E2228" s="417">
        <v>500</v>
      </c>
      <c r="F2228" s="455">
        <f t="shared" si="261"/>
        <v>150000</v>
      </c>
      <c r="G2228" s="417">
        <f t="shared" si="263"/>
        <v>150000</v>
      </c>
    </row>
    <row r="2229" spans="1:7" ht="12.75" customHeight="1">
      <c r="A2229" s="434">
        <v>12</v>
      </c>
      <c r="B2229" s="428" t="s">
        <v>546</v>
      </c>
      <c r="C2229" s="417"/>
      <c r="D2229" s="416">
        <v>50</v>
      </c>
      <c r="E2229" s="417">
        <v>0</v>
      </c>
      <c r="F2229" s="455">
        <f t="shared" si="261"/>
        <v>0</v>
      </c>
      <c r="G2229" s="417">
        <f t="shared" si="263"/>
        <v>0</v>
      </c>
    </row>
    <row r="2230" spans="1:7" ht="12.75" customHeight="1">
      <c r="A2230" s="434"/>
      <c r="B2230" s="428"/>
      <c r="C2230" s="417"/>
      <c r="D2230" s="438"/>
      <c r="E2230" s="427"/>
      <c r="F2230" s="456"/>
      <c r="G2230" s="439"/>
    </row>
    <row r="2231" spans="1:7" ht="12.75" customHeight="1">
      <c r="A2231" s="489"/>
      <c r="B2231" s="489" t="s">
        <v>482</v>
      </c>
      <c r="C2231" s="489"/>
      <c r="D2231" s="489"/>
      <c r="E2231" s="490"/>
      <c r="F2231" s="491"/>
      <c r="G2231" s="490">
        <f>SUM(G2233:G2242)</f>
        <v>767715.7480314961</v>
      </c>
    </row>
    <row r="2232" spans="1:7" ht="12.75" customHeight="1">
      <c r="A2232" s="439"/>
      <c r="B2232" s="440"/>
      <c r="C2232" s="440"/>
      <c r="D2232" s="440"/>
      <c r="E2232" s="492"/>
      <c r="F2232" s="496"/>
      <c r="G2232" s="497"/>
    </row>
    <row r="2233" spans="1:7" ht="12.75" customHeight="1">
      <c r="A2233" s="434">
        <v>12</v>
      </c>
      <c r="B2233" s="428" t="s">
        <v>431</v>
      </c>
      <c r="C2233" s="419">
        <v>0</v>
      </c>
      <c r="D2233" s="416">
        <v>20</v>
      </c>
      <c r="E2233" s="417"/>
      <c r="F2233" s="455">
        <f>(E2233+C2233)*D2233</f>
        <v>0</v>
      </c>
      <c r="G2233" s="437">
        <f>(C2233+E2233)*D2233</f>
        <v>0</v>
      </c>
    </row>
    <row r="2234" spans="1:7" ht="12.75" customHeight="1">
      <c r="A2234" s="434">
        <v>12</v>
      </c>
      <c r="B2234" s="428" t="s">
        <v>527</v>
      </c>
      <c r="C2234" s="417">
        <v>269</v>
      </c>
      <c r="D2234" s="416">
        <v>350</v>
      </c>
      <c r="E2234" s="417"/>
      <c r="F2234" s="455">
        <f>(E2234+C2234)*D2234</f>
        <v>94150</v>
      </c>
      <c r="G2234" s="437">
        <f>F2234/1.27</f>
        <v>74133.85826771654</v>
      </c>
    </row>
    <row r="2235" spans="1:7" ht="12.75" customHeight="1">
      <c r="A2235" s="434">
        <v>12</v>
      </c>
      <c r="B2235" s="428" t="s">
        <v>547</v>
      </c>
      <c r="C2235" s="417">
        <v>564</v>
      </c>
      <c r="D2235" s="416">
        <v>20</v>
      </c>
      <c r="E2235" s="417"/>
      <c r="F2235" s="455">
        <f>(E2235+C2235)*D2235</f>
        <v>11280</v>
      </c>
      <c r="G2235" s="437">
        <f>F2235/1.27</f>
        <v>8881.889763779527</v>
      </c>
    </row>
    <row r="2236" spans="1:7" ht="12.75" customHeight="1">
      <c r="A2236" s="434">
        <v>12</v>
      </c>
      <c r="B2236" s="428" t="s">
        <v>548</v>
      </c>
      <c r="C2236" s="417">
        <v>834</v>
      </c>
      <c r="D2236" s="416">
        <v>150</v>
      </c>
      <c r="E2236" s="417"/>
      <c r="F2236" s="455">
        <f>(E2236+C2236)*D2236</f>
        <v>125100</v>
      </c>
      <c r="G2236" s="418">
        <f>(C2236+E2236)*D2236</f>
        <v>125100</v>
      </c>
    </row>
    <row r="2237" spans="1:7" ht="12.75" customHeight="1">
      <c r="A2237" s="434">
        <v>12</v>
      </c>
      <c r="B2237" s="428" t="s">
        <v>553</v>
      </c>
      <c r="C2237" s="417">
        <v>475</v>
      </c>
      <c r="D2237" s="416">
        <v>50</v>
      </c>
      <c r="E2237" s="417"/>
      <c r="F2237" s="455">
        <f aca="true" t="shared" si="264" ref="F2237:F2242">(E2237+C2237)*D2237</f>
        <v>23750</v>
      </c>
      <c r="G2237" s="418">
        <f aca="true" t="shared" si="265" ref="G2237:G2242">(C2237+E2237)*D2237</f>
        <v>23750</v>
      </c>
    </row>
    <row r="2238" spans="1:7" ht="12.75" customHeight="1">
      <c r="A2238" s="434">
        <v>12</v>
      </c>
      <c r="B2238" s="428" t="s">
        <v>549</v>
      </c>
      <c r="C2238" s="417">
        <v>773</v>
      </c>
      <c r="D2238" s="416">
        <v>50</v>
      </c>
      <c r="E2238" s="417"/>
      <c r="F2238" s="455">
        <f t="shared" si="264"/>
        <v>38650</v>
      </c>
      <c r="G2238" s="418">
        <f t="shared" si="265"/>
        <v>38650</v>
      </c>
    </row>
    <row r="2239" spans="1:10" s="432" customFormat="1" ht="12.75" customHeight="1">
      <c r="A2239" s="436">
        <v>12</v>
      </c>
      <c r="B2239" s="428" t="s">
        <v>550</v>
      </c>
      <c r="C2239" s="417">
        <v>508</v>
      </c>
      <c r="D2239" s="416">
        <v>500</v>
      </c>
      <c r="E2239" s="417"/>
      <c r="F2239" s="455">
        <f t="shared" si="264"/>
        <v>254000</v>
      </c>
      <c r="G2239" s="418">
        <f t="shared" si="265"/>
        <v>254000</v>
      </c>
      <c r="I2239" s="433"/>
      <c r="J2239" s="433"/>
    </row>
    <row r="2240" spans="1:9" ht="12.75" customHeight="1">
      <c r="A2240" s="434">
        <v>12</v>
      </c>
      <c r="B2240" s="428" t="s">
        <v>551</v>
      </c>
      <c r="C2240" s="417">
        <v>686</v>
      </c>
      <c r="D2240" s="416">
        <v>100</v>
      </c>
      <c r="E2240" s="417"/>
      <c r="F2240" s="455">
        <f t="shared" si="264"/>
        <v>68600</v>
      </c>
      <c r="G2240" s="418">
        <f t="shared" si="265"/>
        <v>68600</v>
      </c>
      <c r="I2240" s="433"/>
    </row>
    <row r="2241" spans="1:7" ht="12.75" customHeight="1">
      <c r="A2241" s="434">
        <v>12</v>
      </c>
      <c r="B2241" s="428" t="s">
        <v>552</v>
      </c>
      <c r="C2241" s="417">
        <v>458</v>
      </c>
      <c r="D2241" s="416">
        <v>300</v>
      </c>
      <c r="E2241" s="417"/>
      <c r="F2241" s="455">
        <f t="shared" si="264"/>
        <v>137400</v>
      </c>
      <c r="G2241" s="418">
        <f t="shared" si="265"/>
        <v>137400</v>
      </c>
    </row>
    <row r="2242" spans="1:7" ht="12.75" customHeight="1">
      <c r="A2242" s="434">
        <v>12</v>
      </c>
      <c r="B2242" s="428" t="s">
        <v>546</v>
      </c>
      <c r="C2242" s="417">
        <v>744</v>
      </c>
      <c r="D2242" s="416">
        <v>50</v>
      </c>
      <c r="E2242" s="417"/>
      <c r="F2242" s="455">
        <f t="shared" si="264"/>
        <v>37200</v>
      </c>
      <c r="G2242" s="418">
        <f t="shared" si="265"/>
        <v>37200</v>
      </c>
    </row>
    <row r="2243" spans="1:7" ht="12.75" customHeight="1">
      <c r="A2243" s="434"/>
      <c r="B2243" s="439"/>
      <c r="C2243" s="439"/>
      <c r="D2243" s="438"/>
      <c r="E2243" s="427"/>
      <c r="F2243" s="456"/>
      <c r="G2243" s="437"/>
    </row>
    <row r="2244" spans="1:7" ht="12.75" customHeight="1">
      <c r="A2244" s="444"/>
      <c r="B2244" s="444" t="s">
        <v>554</v>
      </c>
      <c r="C2244" s="444"/>
      <c r="D2244" s="444"/>
      <c r="E2244" s="451"/>
      <c r="F2244" s="457"/>
      <c r="G2244" s="484">
        <f>G2196+G2145+G2134+G2125+G2104+G2075+G2205</f>
        <v>5224881.889763779</v>
      </c>
    </row>
    <row r="2245" spans="1:7" ht="12.75" customHeight="1">
      <c r="A2245" s="444"/>
      <c r="B2245" s="444" t="s">
        <v>555</v>
      </c>
      <c r="C2245" s="444"/>
      <c r="D2245" s="444"/>
      <c r="E2245" s="451"/>
      <c r="F2245" s="457"/>
      <c r="G2245" s="451">
        <f>G344+G515+G686+G865+G1047+G1218+G1389+G1560+G1731+G1902+G2073+G2244</f>
        <v>68410672.44094488</v>
      </c>
    </row>
    <row r="2247" spans="1:10" s="432" customFormat="1" ht="12.75" customHeight="1">
      <c r="A2247" s="445"/>
      <c r="D2247" s="433"/>
      <c r="E2247" s="453"/>
      <c r="F2247" s="459"/>
      <c r="I2247" s="433"/>
      <c r="J2247" s="43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PageLayoutView="0" workbookViewId="0" topLeftCell="A1">
      <selection activeCell="H20" sqref="H20"/>
    </sheetView>
  </sheetViews>
  <sheetFormatPr defaultColWidth="9.00390625" defaultRowHeight="15.75"/>
  <cols>
    <col min="1" max="1" width="48.875" style="464" bestFit="1" customWidth="1"/>
    <col min="2" max="2" width="8.625" style="469" bestFit="1" customWidth="1"/>
    <col min="3" max="8" width="7.75390625" style="469" bestFit="1" customWidth="1"/>
    <col min="9" max="10" width="8.625" style="469" bestFit="1" customWidth="1"/>
    <col min="11" max="14" width="7.75390625" style="469" bestFit="1" customWidth="1"/>
    <col min="15" max="15" width="9.00390625" style="469" customWidth="1"/>
    <col min="16" max="16384" width="11.00390625" style="464" customWidth="1"/>
  </cols>
  <sheetData>
    <row r="1" spans="1:15" s="465" customFormat="1" ht="15">
      <c r="A1" s="467"/>
      <c r="B1" s="467"/>
      <c r="C1" s="467">
        <v>1</v>
      </c>
      <c r="D1" s="467">
        <v>2</v>
      </c>
      <c r="E1" s="467">
        <v>3</v>
      </c>
      <c r="F1" s="467">
        <v>4</v>
      </c>
      <c r="G1" s="467">
        <v>5</v>
      </c>
      <c r="H1" s="467">
        <v>6</v>
      </c>
      <c r="I1" s="467">
        <v>7</v>
      </c>
      <c r="J1" s="467">
        <v>8</v>
      </c>
      <c r="K1" s="467">
        <v>9</v>
      </c>
      <c r="L1" s="467">
        <v>10</v>
      </c>
      <c r="M1" s="467">
        <v>11</v>
      </c>
      <c r="N1" s="467">
        <v>12</v>
      </c>
      <c r="O1" s="467" t="s">
        <v>476</v>
      </c>
    </row>
    <row r="2" spans="1:15" ht="15">
      <c r="A2" s="466" t="s">
        <v>438</v>
      </c>
      <c r="B2" s="468">
        <f>'Verkauf Dienstl. '!G4</f>
        <v>42511598.42519685</v>
      </c>
      <c r="C2" s="468">
        <f>'Verkauf Dienstl. '!G175</f>
        <v>2943370.078740157</v>
      </c>
      <c r="D2" s="468">
        <f>'Verkauf Dienstl. '!G346</f>
        <v>2599858.2677165354</v>
      </c>
      <c r="E2" s="468">
        <f>'Verkauf Dienstl. '!G517</f>
        <v>3010771.653543307</v>
      </c>
      <c r="F2" s="468">
        <f>'Verkauf Dienstl. '!G688</f>
        <v>2030952.7559055118</v>
      </c>
      <c r="G2" s="468">
        <f>'Verkauf Dienstl. '!G867</f>
        <v>3136094.4881889764</v>
      </c>
      <c r="H2" s="468">
        <f>'Verkauf Dienstl. '!G1049</f>
        <v>3909842.5196850384</v>
      </c>
      <c r="I2" s="468">
        <f>'Verkauf Dienstl. '!G1220</f>
        <v>7283858.267716535</v>
      </c>
      <c r="J2" s="468">
        <f>'Verkauf Dienstl. '!G1391</f>
        <v>8104669.291338584</v>
      </c>
      <c r="K2" s="468">
        <f>'Verkauf Dienstl. '!G1562</f>
        <v>2273622.0472440943</v>
      </c>
      <c r="L2" s="468">
        <f>'Verkauf Dienstl. '!G1733</f>
        <v>3210039.3700787397</v>
      </c>
      <c r="M2" s="468">
        <f>'Verkauf Dienstl. '!G1904</f>
        <v>1698976.377952756</v>
      </c>
      <c r="N2" s="468">
        <f>'Verkauf Dienstl. '!G2075</f>
        <v>2515354.330708661</v>
      </c>
      <c r="O2" s="468">
        <f aca="true" t="shared" si="0" ref="O2:O8">SUM(C2:N2)</f>
        <v>42717409.4488189</v>
      </c>
    </row>
    <row r="3" spans="1:15" ht="15">
      <c r="A3" s="466" t="s">
        <v>477</v>
      </c>
      <c r="B3" s="468">
        <f>'Verkauf Dienstl. '!G33</f>
        <v>2572818.8976377957</v>
      </c>
      <c r="C3" s="468">
        <f>'Verkauf Dienstl. '!G204</f>
        <v>105944.88188976378</v>
      </c>
      <c r="D3" s="468">
        <f>'Verkauf Dienstl. '!G375</f>
        <v>33590.55118110236</v>
      </c>
      <c r="E3" s="468">
        <f>'Verkauf Dienstl. '!G546</f>
        <v>26362.204724409446</v>
      </c>
      <c r="F3" s="468">
        <f>'Verkauf Dienstl. '!G724</f>
        <v>66267.71653543306</v>
      </c>
      <c r="G3" s="468">
        <f>'Verkauf Dienstl. '!G904</f>
        <v>194566.92913385824</v>
      </c>
      <c r="H3" s="468">
        <f>'Verkauf Dienstl. '!G1078</f>
        <v>346889.7637795276</v>
      </c>
      <c r="I3" s="468">
        <f>'Verkauf Dienstl. '!G1249</f>
        <v>937322.8346456692</v>
      </c>
      <c r="J3" s="468">
        <f>'Verkauf Dienstl. '!G1420</f>
        <v>346889.7637795276</v>
      </c>
      <c r="K3" s="468">
        <f>'Verkauf Dienstl. '!G1591</f>
        <v>212669.29133858267</v>
      </c>
      <c r="L3" s="468">
        <f>'Verkauf Dienstl. '!G1762</f>
        <v>133228.34645669293</v>
      </c>
      <c r="M3" s="468">
        <f>'Verkauf Dienstl. '!G1933</f>
        <v>81850.3937007874</v>
      </c>
      <c r="N3" s="468">
        <f>'Verkauf Dienstl. '!G2104</f>
        <v>181110.23622047246</v>
      </c>
      <c r="O3" s="468">
        <f t="shared" si="0"/>
        <v>2666692.9133858266</v>
      </c>
    </row>
    <row r="4" spans="1:15" ht="15">
      <c r="A4" s="466" t="s">
        <v>439</v>
      </c>
      <c r="B4" s="468">
        <f>'Verkauf Dienstl. '!G54</f>
        <v>7451251.968503937</v>
      </c>
      <c r="C4" s="468">
        <f>'Verkauf Dienstl. '!G225</f>
        <v>687330.7086614172</v>
      </c>
      <c r="D4" s="468">
        <f>'Verkauf Dienstl. '!G396</f>
        <v>618212.598425197</v>
      </c>
      <c r="E4" s="468">
        <f>'Verkauf Dienstl. '!G567</f>
        <v>674409.4488188976</v>
      </c>
      <c r="F4" s="468">
        <f>'Verkauf Dienstl. '!G745</f>
        <v>407929.13385826774</v>
      </c>
      <c r="G4" s="468">
        <f>'Verkauf Dienstl. '!G928</f>
        <v>504031.49606299214</v>
      </c>
      <c r="H4" s="468">
        <f>'Verkauf Dienstl. '!G1099</f>
        <v>704724.4094488189</v>
      </c>
      <c r="I4" s="468">
        <f>'Verkauf Dienstl. '!G1270</f>
        <v>603779.527559055</v>
      </c>
      <c r="J4" s="468">
        <f>'Verkauf Dienstl. '!G1441</f>
        <v>582677.1653543308</v>
      </c>
      <c r="K4" s="468">
        <f>'Verkauf Dienstl. '!G1612</f>
        <v>567244.0944881889</v>
      </c>
      <c r="L4" s="468">
        <f>'Verkauf Dienstl. '!G1783</f>
        <v>875590.5511811024</v>
      </c>
      <c r="M4" s="468">
        <f>'Verkauf Dienstl. '!G1954</f>
        <v>479259.84251968504</v>
      </c>
      <c r="N4" s="468">
        <f>'Verkauf Dienstl. '!G2125</f>
        <v>746062.9921259843</v>
      </c>
      <c r="O4" s="468">
        <f t="shared" si="0"/>
        <v>7451251.968503936</v>
      </c>
    </row>
    <row r="5" spans="1:15" ht="15">
      <c r="A5" s="466" t="s">
        <v>440</v>
      </c>
      <c r="B5" s="468">
        <f>'Verkauf Dienstl. '!G63</f>
        <v>398897.63779527554</v>
      </c>
      <c r="C5" s="477">
        <f>'Verkauf Dienstl. '!G234</f>
        <v>19527.55905511811</v>
      </c>
      <c r="D5" s="468">
        <f>'Verkauf Dienstl. '!G405</f>
        <v>9763.779527559054</v>
      </c>
      <c r="E5" s="468">
        <f>'Verkauf Dienstl. '!G576</f>
        <v>24645.66929133858</v>
      </c>
      <c r="F5" s="468">
        <f>'Verkauf Dienstl. '!G754</f>
        <v>11889.763779527559</v>
      </c>
      <c r="G5" s="477">
        <f>'Verkauf Dienstl. '!G937</f>
        <v>12755.905511811023</v>
      </c>
      <c r="H5" s="477">
        <f>'Verkauf Dienstl. '!G1108</f>
        <v>27795.27559055118</v>
      </c>
      <c r="I5" s="477">
        <f>'Verkauf Dienstl. '!G1279</f>
        <v>29133.858267716536</v>
      </c>
      <c r="J5" s="477">
        <f>'Verkauf Dienstl. '!G1450</f>
        <v>44330.708661417324</v>
      </c>
      <c r="K5" s="468">
        <f>'Verkauf Dienstl. '!G1621</f>
        <v>43779.52755905512</v>
      </c>
      <c r="L5" s="468">
        <f>'Verkauf Dienstl. '!G1792</f>
        <v>65669.29133858268</v>
      </c>
      <c r="M5" s="468">
        <f>'Verkauf Dienstl. '!G1963</f>
        <v>49055.118110236224</v>
      </c>
      <c r="N5" s="468">
        <f>'Verkauf Dienstl. '!G2134</f>
        <v>60551.18110236221</v>
      </c>
      <c r="O5" s="468">
        <f t="shared" si="0"/>
        <v>398897.63779527566</v>
      </c>
    </row>
    <row r="6" spans="1:15" ht="15">
      <c r="A6" s="466" t="s">
        <v>428</v>
      </c>
      <c r="B6" s="468">
        <f>'Verkauf Dienstl. '!G74</f>
        <v>2177937.0078740157</v>
      </c>
      <c r="C6" s="468">
        <f>'Verkauf Dienstl. '!G245</f>
        <v>119448.81889763777</v>
      </c>
      <c r="D6" s="468">
        <f>'Verkauf Dienstl. '!G416</f>
        <v>117401.57480314959</v>
      </c>
      <c r="E6" s="468">
        <f>'Verkauf Dienstl. '!G587</f>
        <v>119448.81889763777</v>
      </c>
      <c r="F6" s="468">
        <f>'Verkauf Dienstl. '!G765</f>
        <v>100039.37007874015</v>
      </c>
      <c r="G6" s="468">
        <f>'Verkauf Dienstl. '!G948</f>
        <v>229590.55118110235</v>
      </c>
      <c r="H6" s="477">
        <f>'Verkauf Dienstl. '!G1119</f>
        <v>285236.22047244094</v>
      </c>
      <c r="I6" s="477">
        <f>'Verkauf Dienstl. '!G1290</f>
        <v>292125.9842519685</v>
      </c>
      <c r="J6" s="477">
        <f>'Verkauf Dienstl. '!G1461</f>
        <v>287795.27559055114</v>
      </c>
      <c r="K6" s="468">
        <f>'Verkauf Dienstl. '!G1632</f>
        <v>156968.50393700786</v>
      </c>
      <c r="L6" s="468">
        <f>'Verkauf Dienstl. '!G1803</f>
        <v>165551.1811023622</v>
      </c>
      <c r="M6" s="468">
        <f>'Verkauf Dienstl. '!G1974</f>
        <v>88385.82677165355</v>
      </c>
      <c r="N6" s="468">
        <f>'Verkauf Dienstl. '!G2145</f>
        <v>215944.88188976378</v>
      </c>
      <c r="O6" s="468">
        <f t="shared" si="0"/>
        <v>2177937.0078740157</v>
      </c>
    </row>
    <row r="7" spans="1:15" ht="15">
      <c r="A7" s="466" t="s">
        <v>441</v>
      </c>
      <c r="B7" s="468">
        <f>'Verkauf Dienstl. '!G125</f>
        <v>5618031.496062992</v>
      </c>
      <c r="C7" s="468">
        <f>'Verkauf Dienstl. '!G296</f>
        <v>538661.4173228346</v>
      </c>
      <c r="D7" s="468">
        <f>'Verkauf Dienstl. '!G467</f>
        <v>520551.1811023622</v>
      </c>
      <c r="E7" s="468">
        <f>'Verkauf Dienstl. '!G638</f>
        <v>673031.4960629921</v>
      </c>
      <c r="F7" s="468">
        <f>'Verkauf Dienstl. '!G816</f>
        <v>414015.74803149607</v>
      </c>
      <c r="G7" s="468">
        <f>'Verkauf Dienstl. '!G999</f>
        <v>665511.8110236219</v>
      </c>
      <c r="H7" s="468">
        <f>'Verkauf Dienstl. '!G1170</f>
        <v>69291.33858267716</v>
      </c>
      <c r="I7" s="468">
        <f>'Verkauf Dienstl. '!G1341</f>
        <v>163464.56692913384</v>
      </c>
      <c r="J7" s="468">
        <f>'Verkauf Dienstl. '!G1512</f>
        <v>691220.472440945</v>
      </c>
      <c r="K7" s="468">
        <f>'Verkauf Dienstl. '!G1683</f>
        <v>419685.0393700788</v>
      </c>
      <c r="L7" s="468">
        <f>'Verkauf Dienstl. '!G1854</f>
        <v>478740.15748031496</v>
      </c>
      <c r="M7" s="468">
        <f>'Verkauf Dienstl. '!G2025</f>
        <v>455905.51181102364</v>
      </c>
      <c r="N7" s="468">
        <f>'Verkauf Dienstl. '!G2196</f>
        <v>527952.7559055118</v>
      </c>
      <c r="O7" s="468">
        <f t="shared" si="0"/>
        <v>5618031.496062992</v>
      </c>
    </row>
    <row r="8" spans="1:15" s="478" customFormat="1" ht="15">
      <c r="A8" s="476" t="s">
        <v>479</v>
      </c>
      <c r="B8" s="477">
        <f>SUM(C8:N8)</f>
        <v>7380451.968503937</v>
      </c>
      <c r="C8" s="477">
        <f>'Verkauf Dienstl. '!G305</f>
        <v>302661.4173228346</v>
      </c>
      <c r="D8" s="477">
        <f>'Verkauf Dienstl. '!G476</f>
        <v>1095449.6062992127</v>
      </c>
      <c r="E8" s="477">
        <f>'Verkauf Dienstl. '!G647</f>
        <v>207700.7874015748</v>
      </c>
      <c r="F8" s="477">
        <f>'Verkauf Dienstl. '!G825</f>
        <v>296496.062992126</v>
      </c>
      <c r="G8" s="477">
        <f>'Verkauf Dienstl. '!G1008</f>
        <v>281868.50393700786</v>
      </c>
      <c r="H8" s="477">
        <f>'Verkauf Dienstl. '!G1179</f>
        <v>797472.4409448819</v>
      </c>
      <c r="I8" s="477">
        <f>'Verkauf Dienstl. '!G1350</f>
        <v>768039.3700787402</v>
      </c>
      <c r="J8" s="477">
        <f>'Verkauf Dienstl. '!G1521</f>
        <v>790299.2125984252</v>
      </c>
      <c r="K8" s="477">
        <f>'Verkauf Dienstl. '!G1692</f>
        <v>430236.22047244094</v>
      </c>
      <c r="L8" s="477">
        <f>'Verkauf Dienstl. '!G1863</f>
        <v>721283.4645669291</v>
      </c>
      <c r="M8" s="477">
        <f>'Verkauf Dienstl. '!G2034</f>
        <v>711039.3700787402</v>
      </c>
      <c r="N8" s="477">
        <f>'Verkauf Dienstl. '!G2205</f>
        <v>977905.5118110236</v>
      </c>
      <c r="O8" s="477">
        <f t="shared" si="0"/>
        <v>7380451.968503937</v>
      </c>
    </row>
    <row r="9" spans="1:15" s="481" customFormat="1" ht="15">
      <c r="A9" s="479" t="s">
        <v>493</v>
      </c>
      <c r="B9" s="480">
        <f>'Verkauf Dienstl. '!G1</f>
        <v>68410672.44094488</v>
      </c>
      <c r="C9" s="480">
        <f>'Verkauf Dienstl. '!G344</f>
        <v>4716944.881889764</v>
      </c>
      <c r="D9" s="480">
        <f>'Verkauf Dienstl. '!G515</f>
        <v>4994827.559055118</v>
      </c>
      <c r="E9" s="480">
        <f>'Verkauf Dienstl. '!G686</f>
        <v>4736370.078740157</v>
      </c>
      <c r="F9" s="480">
        <f>'Verkauf Dienstl. '!G865</f>
        <v>3327590.551181102</v>
      </c>
      <c r="G9" s="480">
        <f>'Verkauf Dienstl. '!G1047</f>
        <v>5024419.68503937</v>
      </c>
      <c r="H9" s="480">
        <f>'Verkauf Dienstl. '!G1218</f>
        <v>6141251.968503936</v>
      </c>
      <c r="I9" s="480">
        <f>'Verkauf Dienstl. '!G1389</f>
        <v>10077724.40944882</v>
      </c>
      <c r="J9" s="480">
        <f>'Verkauf Dienstl. '!G1560</f>
        <v>10847881.88976378</v>
      </c>
      <c r="K9" s="480">
        <f>'Verkauf Dienstl. '!G1731</f>
        <v>4104204.724409449</v>
      </c>
      <c r="L9" s="480">
        <f>'Verkauf Dienstl. '!G1902</f>
        <v>5650102.362204724</v>
      </c>
      <c r="M9" s="480">
        <f>'Verkauf Dienstl. '!G2073</f>
        <v>3564472.4409448816</v>
      </c>
      <c r="N9" s="480">
        <f>'Verkauf Dienstl. '!G2244</f>
        <v>5224881.889763779</v>
      </c>
      <c r="O9" s="480">
        <f>SUM(O2:O8)</f>
        <v>68410672.44094488</v>
      </c>
    </row>
    <row r="10" spans="1:15" s="481" customFormat="1" ht="15">
      <c r="A10" s="479" t="s">
        <v>494</v>
      </c>
      <c r="B10" s="480">
        <f>SUM(C10:N10)</f>
        <v>14613791.133858267</v>
      </c>
      <c r="C10" s="480">
        <f>'Verkauf Dienstl. '!G331</f>
        <v>323544.48031496065</v>
      </c>
      <c r="D10" s="480">
        <f>'Verkauf Dienstl. '!G502</f>
        <v>1740143.7007874015</v>
      </c>
      <c r="E10" s="480">
        <f>'Verkauf Dienstl. '!G673</f>
        <v>216763.51968503935</v>
      </c>
      <c r="F10" s="480">
        <f>'Verkauf Dienstl. '!G852</f>
        <v>391428.67716535437</v>
      </c>
      <c r="G10" s="480">
        <f>'Verkauf Dienstl. '!G1034</f>
        <v>192224.14173228346</v>
      </c>
      <c r="H10" s="480">
        <f>'Verkauf Dienstl. '!G1205</f>
        <v>1588025.1968503937</v>
      </c>
      <c r="I10" s="480">
        <f>'Verkauf Dienstl. '!G1376</f>
        <v>3224825.196850394</v>
      </c>
      <c r="J10" s="480">
        <f>'Verkauf Dienstl. '!G1547</f>
        <v>3448025.196850394</v>
      </c>
      <c r="K10" s="480">
        <f>'Verkauf Dienstl. '!G1718</f>
        <v>1648672.598425197</v>
      </c>
      <c r="L10" s="480">
        <f>'Verkauf Dienstl. '!G1889</f>
        <v>520248.031496063</v>
      </c>
      <c r="M10" s="480">
        <f>'Verkauf Dienstl. '!G2060</f>
        <v>552174.6456692913</v>
      </c>
      <c r="N10" s="480">
        <f>'Verkauf Dienstl. '!G2231</f>
        <v>767715.7480314961</v>
      </c>
      <c r="O10" s="480">
        <f>SUM(C10:N10)</f>
        <v>14613791.133858267</v>
      </c>
    </row>
    <row r="11" spans="1:15" ht="15">
      <c r="A11" s="470" t="s">
        <v>495</v>
      </c>
      <c r="B11" s="471">
        <f aca="true" t="shared" si="1" ref="B11:O11">B9+B10</f>
        <v>83024463.57480314</v>
      </c>
      <c r="C11" s="471">
        <f t="shared" si="1"/>
        <v>5040489.362204725</v>
      </c>
      <c r="D11" s="471">
        <f t="shared" si="1"/>
        <v>6734971.25984252</v>
      </c>
      <c r="E11" s="471">
        <f t="shared" si="1"/>
        <v>4953133.5984251965</v>
      </c>
      <c r="F11" s="471">
        <f t="shared" si="1"/>
        <v>3719019.228346457</v>
      </c>
      <c r="G11" s="471">
        <f t="shared" si="1"/>
        <v>5216643.826771654</v>
      </c>
      <c r="H11" s="471">
        <f t="shared" si="1"/>
        <v>7729277.16535433</v>
      </c>
      <c r="I11" s="471">
        <f t="shared" si="1"/>
        <v>13302549.606299214</v>
      </c>
      <c r="J11" s="471">
        <f t="shared" si="1"/>
        <v>14295907.086614173</v>
      </c>
      <c r="K11" s="471">
        <f t="shared" si="1"/>
        <v>5752877.322834646</v>
      </c>
      <c r="L11" s="471">
        <f t="shared" si="1"/>
        <v>6170350.393700787</v>
      </c>
      <c r="M11" s="471">
        <f t="shared" si="1"/>
        <v>4116647.086614173</v>
      </c>
      <c r="N11" s="471">
        <f t="shared" si="1"/>
        <v>5992597.637795275</v>
      </c>
      <c r="O11" s="471">
        <f t="shared" si="1"/>
        <v>83024463.57480314</v>
      </c>
    </row>
  </sheetData>
  <sheetProtection/>
  <printOptions/>
  <pageMargins left="0.7" right="0.7" top="0.787401575" bottom="0.787401575" header="0.3" footer="0.3"/>
  <pageSetup fitToWidth="0" fitToHeight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R164"/>
  <sheetViews>
    <sheetView showZeros="0" zoomScale="85" zoomScaleNormal="85" zoomScalePageLayoutView="0" workbookViewId="0" topLeftCell="A1">
      <selection activeCell="E20" sqref="E20"/>
    </sheetView>
  </sheetViews>
  <sheetFormatPr defaultColWidth="9.00390625" defaultRowHeight="15.75"/>
  <cols>
    <col min="1" max="1" width="3.625" style="39" customWidth="1"/>
    <col min="2" max="2" width="7.125" style="39" customWidth="1"/>
    <col min="3" max="3" width="29.00390625" style="39" bestFit="1" customWidth="1"/>
    <col min="4" max="4" width="8.375" style="39" bestFit="1" customWidth="1"/>
    <col min="5" max="15" width="7.625" style="39" customWidth="1"/>
    <col min="16" max="16" width="7.50390625" style="39" bestFit="1" customWidth="1"/>
    <col min="17" max="17" width="9.00390625" style="39" customWidth="1"/>
    <col min="18" max="18" width="19.625" style="39" customWidth="1"/>
    <col min="19" max="16384" width="11.00390625" style="39" customWidth="1"/>
  </cols>
  <sheetData>
    <row r="1" spans="3:16" ht="15.75">
      <c r="C1" s="118" t="s">
        <v>235</v>
      </c>
      <c r="D1" s="119"/>
      <c r="E1" s="120"/>
      <c r="F1" s="595"/>
      <c r="G1" s="596"/>
      <c r="H1" s="596"/>
      <c r="I1" s="596"/>
      <c r="J1" s="597"/>
      <c r="K1" s="40"/>
      <c r="L1" s="40"/>
      <c r="M1" s="40"/>
      <c r="N1" s="40"/>
      <c r="O1" s="40"/>
      <c r="P1" s="40"/>
    </row>
    <row r="2" spans="3:16" ht="15.75">
      <c r="C2" s="78"/>
      <c r="D2" s="78"/>
      <c r="E2" s="78"/>
      <c r="F2" s="77"/>
      <c r="G2" s="77"/>
      <c r="H2" s="77"/>
      <c r="I2" s="40"/>
      <c r="J2" s="40"/>
      <c r="K2" s="75" t="s">
        <v>66</v>
      </c>
      <c r="L2" s="75"/>
      <c r="M2" s="76"/>
      <c r="N2" s="40"/>
      <c r="O2" s="40"/>
      <c r="P2" s="40"/>
    </row>
    <row r="3" spans="3:16" ht="15.75">
      <c r="C3" s="121" t="s">
        <v>50</v>
      </c>
      <c r="D3" s="122"/>
      <c r="E3" s="122"/>
      <c r="F3" s="123"/>
      <c r="G3" s="124"/>
      <c r="H3" s="125"/>
      <c r="I3" s="40"/>
      <c r="J3" s="40"/>
      <c r="K3" s="40"/>
      <c r="L3" s="40"/>
      <c r="M3" s="40"/>
      <c r="N3" s="40"/>
      <c r="O3" s="40"/>
      <c r="P3" s="40"/>
    </row>
    <row r="4" spans="3:16" ht="16.5" thickBot="1">
      <c r="C4" s="78"/>
      <c r="D4" s="78"/>
      <c r="E4" s="78"/>
      <c r="F4" s="77"/>
      <c r="G4" s="77"/>
      <c r="H4" s="77"/>
      <c r="I4" s="40"/>
      <c r="J4" s="40"/>
      <c r="K4" s="40"/>
      <c r="L4" s="40"/>
      <c r="M4" s="40"/>
      <c r="N4" s="40"/>
      <c r="O4" s="40"/>
      <c r="P4" s="40"/>
    </row>
    <row r="5" spans="3:18" ht="16.5" thickBot="1">
      <c r="C5" s="91" t="s">
        <v>67</v>
      </c>
      <c r="D5" s="94" t="s">
        <v>63</v>
      </c>
      <c r="E5" s="94" t="s">
        <v>35</v>
      </c>
      <c r="F5" s="94" t="s">
        <v>64</v>
      </c>
      <c r="G5" s="94" t="s">
        <v>36</v>
      </c>
      <c r="H5" s="94" t="s">
        <v>11</v>
      </c>
      <c r="I5" s="94" t="s">
        <v>37</v>
      </c>
      <c r="J5" s="94" t="s">
        <v>38</v>
      </c>
      <c r="K5" s="94" t="s">
        <v>39</v>
      </c>
      <c r="L5" s="94" t="s">
        <v>40</v>
      </c>
      <c r="M5" s="94" t="s">
        <v>41</v>
      </c>
      <c r="N5" s="94" t="s">
        <v>33</v>
      </c>
      <c r="O5" s="94" t="s">
        <v>34</v>
      </c>
      <c r="P5" s="40"/>
      <c r="Q5" s="92" t="s">
        <v>71</v>
      </c>
      <c r="R5" s="93" t="s">
        <v>72</v>
      </c>
    </row>
    <row r="6" spans="3:18" ht="15.75">
      <c r="C6" s="90" t="s">
        <v>68</v>
      </c>
      <c r="D6" s="83">
        <v>18</v>
      </c>
      <c r="E6" s="84">
        <f>D6</f>
        <v>18</v>
      </c>
      <c r="F6" s="84">
        <f aca="true" t="shared" si="0" ref="F6:O6">E6</f>
        <v>18</v>
      </c>
      <c r="G6" s="84">
        <f t="shared" si="0"/>
        <v>18</v>
      </c>
      <c r="H6" s="84">
        <f t="shared" si="0"/>
        <v>18</v>
      </c>
      <c r="I6" s="84">
        <f t="shared" si="0"/>
        <v>18</v>
      </c>
      <c r="J6" s="84">
        <f t="shared" si="0"/>
        <v>18</v>
      </c>
      <c r="K6" s="84">
        <f t="shared" si="0"/>
        <v>18</v>
      </c>
      <c r="L6" s="84">
        <f t="shared" si="0"/>
        <v>18</v>
      </c>
      <c r="M6" s="84">
        <f t="shared" si="0"/>
        <v>18</v>
      </c>
      <c r="N6" s="84">
        <f t="shared" si="0"/>
        <v>18</v>
      </c>
      <c r="O6" s="85">
        <f t="shared" si="0"/>
        <v>18</v>
      </c>
      <c r="P6" s="40"/>
      <c r="Q6" s="104">
        <v>3.8</v>
      </c>
      <c r="R6" s="97" t="s">
        <v>77</v>
      </c>
    </row>
    <row r="7" spans="3:18" ht="15.75">
      <c r="C7" s="81" t="s">
        <v>62</v>
      </c>
      <c r="D7" s="86">
        <v>18</v>
      </c>
      <c r="E7" s="87">
        <f>D7</f>
        <v>18</v>
      </c>
      <c r="F7" s="87">
        <f aca="true" t="shared" si="1" ref="F7:O7">E7</f>
        <v>18</v>
      </c>
      <c r="G7" s="87">
        <f t="shared" si="1"/>
        <v>18</v>
      </c>
      <c r="H7" s="87">
        <f t="shared" si="1"/>
        <v>18</v>
      </c>
      <c r="I7" s="87">
        <f t="shared" si="1"/>
        <v>18</v>
      </c>
      <c r="J7" s="87">
        <f t="shared" si="1"/>
        <v>18</v>
      </c>
      <c r="K7" s="87">
        <f t="shared" si="1"/>
        <v>18</v>
      </c>
      <c r="L7" s="87">
        <f t="shared" si="1"/>
        <v>18</v>
      </c>
      <c r="M7" s="87">
        <f t="shared" si="1"/>
        <v>18</v>
      </c>
      <c r="N7" s="87">
        <f t="shared" si="1"/>
        <v>18</v>
      </c>
      <c r="O7" s="88">
        <f t="shared" si="1"/>
        <v>18</v>
      </c>
      <c r="P7" s="40"/>
      <c r="Q7" s="105">
        <v>7</v>
      </c>
      <c r="R7" s="98" t="s">
        <v>75</v>
      </c>
    </row>
    <row r="8" spans="3:18" ht="15.75">
      <c r="C8" s="81" t="s">
        <v>19</v>
      </c>
      <c r="D8" s="86">
        <v>27</v>
      </c>
      <c r="E8" s="87">
        <f aca="true" t="shared" si="2" ref="E8:O8">D8</f>
        <v>27</v>
      </c>
      <c r="F8" s="87">
        <f t="shared" si="2"/>
        <v>27</v>
      </c>
      <c r="G8" s="87">
        <f t="shared" si="2"/>
        <v>27</v>
      </c>
      <c r="H8" s="87">
        <f t="shared" si="2"/>
        <v>27</v>
      </c>
      <c r="I8" s="87">
        <f t="shared" si="2"/>
        <v>27</v>
      </c>
      <c r="J8" s="87">
        <f t="shared" si="2"/>
        <v>27</v>
      </c>
      <c r="K8" s="87">
        <f t="shared" si="2"/>
        <v>27</v>
      </c>
      <c r="L8" s="87">
        <f t="shared" si="2"/>
        <v>27</v>
      </c>
      <c r="M8" s="87">
        <f t="shared" si="2"/>
        <v>27</v>
      </c>
      <c r="N8" s="87">
        <f t="shared" si="2"/>
        <v>27</v>
      </c>
      <c r="O8" s="88">
        <f t="shared" si="2"/>
        <v>27</v>
      </c>
      <c r="P8" s="40"/>
      <c r="Q8" s="106">
        <v>8</v>
      </c>
      <c r="R8" s="99" t="s">
        <v>77</v>
      </c>
    </row>
    <row r="9" spans="3:18" ht="15.75">
      <c r="C9" s="81" t="s">
        <v>29</v>
      </c>
      <c r="D9" s="86">
        <v>27</v>
      </c>
      <c r="E9" s="87">
        <f aca="true" t="shared" si="3" ref="E9:O9">D9</f>
        <v>27</v>
      </c>
      <c r="F9" s="87">
        <f t="shared" si="3"/>
        <v>27</v>
      </c>
      <c r="G9" s="87">
        <f t="shared" si="3"/>
        <v>27</v>
      </c>
      <c r="H9" s="87">
        <f t="shared" si="3"/>
        <v>27</v>
      </c>
      <c r="I9" s="87">
        <f t="shared" si="3"/>
        <v>27</v>
      </c>
      <c r="J9" s="87">
        <f t="shared" si="3"/>
        <v>27</v>
      </c>
      <c r="K9" s="87">
        <f t="shared" si="3"/>
        <v>27</v>
      </c>
      <c r="L9" s="87">
        <f t="shared" si="3"/>
        <v>27</v>
      </c>
      <c r="M9" s="87">
        <f t="shared" si="3"/>
        <v>27</v>
      </c>
      <c r="N9" s="87">
        <f t="shared" si="3"/>
        <v>27</v>
      </c>
      <c r="O9" s="88">
        <f t="shared" si="3"/>
        <v>27</v>
      </c>
      <c r="P9" s="40"/>
      <c r="Q9" s="107">
        <v>10</v>
      </c>
      <c r="R9" s="100" t="s">
        <v>73</v>
      </c>
    </row>
    <row r="10" spans="3:18" ht="15.75">
      <c r="C10" s="81" t="s">
        <v>17</v>
      </c>
      <c r="D10" s="86">
        <v>27</v>
      </c>
      <c r="E10" s="87">
        <f aca="true" t="shared" si="4" ref="E10:O10">D10</f>
        <v>27</v>
      </c>
      <c r="F10" s="87">
        <f t="shared" si="4"/>
        <v>27</v>
      </c>
      <c r="G10" s="87">
        <f t="shared" si="4"/>
        <v>27</v>
      </c>
      <c r="H10" s="87">
        <f t="shared" si="4"/>
        <v>27</v>
      </c>
      <c r="I10" s="87">
        <f t="shared" si="4"/>
        <v>27</v>
      </c>
      <c r="J10" s="87">
        <f t="shared" si="4"/>
        <v>27</v>
      </c>
      <c r="K10" s="87">
        <f t="shared" si="4"/>
        <v>27</v>
      </c>
      <c r="L10" s="87">
        <f t="shared" si="4"/>
        <v>27</v>
      </c>
      <c r="M10" s="87">
        <f t="shared" si="4"/>
        <v>27</v>
      </c>
      <c r="N10" s="87">
        <f t="shared" si="4"/>
        <v>27</v>
      </c>
      <c r="O10" s="88">
        <f t="shared" si="4"/>
        <v>27</v>
      </c>
      <c r="P10" s="40"/>
      <c r="Q10" s="108">
        <v>13</v>
      </c>
      <c r="R10" s="100" t="s">
        <v>73</v>
      </c>
    </row>
    <row r="11" spans="3:18" ht="15.75">
      <c r="C11" s="81" t="s">
        <v>21</v>
      </c>
      <c r="D11" s="86">
        <v>27</v>
      </c>
      <c r="E11" s="87">
        <f aca="true" t="shared" si="5" ref="E11:O11">D11</f>
        <v>27</v>
      </c>
      <c r="F11" s="87">
        <f t="shared" si="5"/>
        <v>27</v>
      </c>
      <c r="G11" s="87">
        <f t="shared" si="5"/>
        <v>27</v>
      </c>
      <c r="H11" s="87">
        <f t="shared" si="5"/>
        <v>27</v>
      </c>
      <c r="I11" s="87">
        <f t="shared" si="5"/>
        <v>27</v>
      </c>
      <c r="J11" s="87">
        <f t="shared" si="5"/>
        <v>27</v>
      </c>
      <c r="K11" s="87">
        <f t="shared" si="5"/>
        <v>27</v>
      </c>
      <c r="L11" s="87">
        <f t="shared" si="5"/>
        <v>27</v>
      </c>
      <c r="M11" s="87">
        <f t="shared" si="5"/>
        <v>27</v>
      </c>
      <c r="N11" s="87">
        <f t="shared" si="5"/>
        <v>27</v>
      </c>
      <c r="O11" s="88">
        <f t="shared" si="5"/>
        <v>27</v>
      </c>
      <c r="P11" s="40"/>
      <c r="Q11" s="109">
        <v>18</v>
      </c>
      <c r="R11" s="101" t="s">
        <v>74</v>
      </c>
    </row>
    <row r="12" spans="3:18" ht="15.75">
      <c r="C12" s="81" t="s">
        <v>69</v>
      </c>
      <c r="D12" s="86">
        <v>27</v>
      </c>
      <c r="E12" s="87">
        <f aca="true" t="shared" si="6" ref="E12:O12">D12</f>
        <v>27</v>
      </c>
      <c r="F12" s="87">
        <f t="shared" si="6"/>
        <v>27</v>
      </c>
      <c r="G12" s="87">
        <f t="shared" si="6"/>
        <v>27</v>
      </c>
      <c r="H12" s="87">
        <f t="shared" si="6"/>
        <v>27</v>
      </c>
      <c r="I12" s="87">
        <f t="shared" si="6"/>
        <v>27</v>
      </c>
      <c r="J12" s="87">
        <f t="shared" si="6"/>
        <v>27</v>
      </c>
      <c r="K12" s="87">
        <f t="shared" si="6"/>
        <v>27</v>
      </c>
      <c r="L12" s="87">
        <f t="shared" si="6"/>
        <v>27</v>
      </c>
      <c r="M12" s="87">
        <f t="shared" si="6"/>
        <v>27</v>
      </c>
      <c r="N12" s="87">
        <f t="shared" si="6"/>
        <v>27</v>
      </c>
      <c r="O12" s="88">
        <f t="shared" si="6"/>
        <v>27</v>
      </c>
      <c r="P12" s="40"/>
      <c r="Q12" s="110">
        <v>19</v>
      </c>
      <c r="R12" s="102" t="s">
        <v>75</v>
      </c>
    </row>
    <row r="13" spans="3:18" ht="15.75">
      <c r="C13" s="81" t="s">
        <v>70</v>
      </c>
      <c r="D13" s="86">
        <v>27</v>
      </c>
      <c r="E13" s="87">
        <f aca="true" t="shared" si="7" ref="E13:O13">D13</f>
        <v>27</v>
      </c>
      <c r="F13" s="87">
        <f t="shared" si="7"/>
        <v>27</v>
      </c>
      <c r="G13" s="87">
        <f t="shared" si="7"/>
        <v>27</v>
      </c>
      <c r="H13" s="87">
        <f t="shared" si="7"/>
        <v>27</v>
      </c>
      <c r="I13" s="87">
        <f t="shared" si="7"/>
        <v>27</v>
      </c>
      <c r="J13" s="87">
        <f t="shared" si="7"/>
        <v>27</v>
      </c>
      <c r="K13" s="87">
        <f t="shared" si="7"/>
        <v>27</v>
      </c>
      <c r="L13" s="87">
        <f t="shared" si="7"/>
        <v>27</v>
      </c>
      <c r="M13" s="87">
        <f t="shared" si="7"/>
        <v>27</v>
      </c>
      <c r="N13" s="87">
        <f t="shared" si="7"/>
        <v>27</v>
      </c>
      <c r="O13" s="88">
        <f t="shared" si="7"/>
        <v>27</v>
      </c>
      <c r="P13" s="40"/>
      <c r="Q13" s="111">
        <v>20</v>
      </c>
      <c r="R13" s="100" t="s">
        <v>73</v>
      </c>
    </row>
    <row r="14" spans="3:18" ht="16.5" thickBot="1">
      <c r="C14" s="82" t="s">
        <v>76</v>
      </c>
      <c r="D14" s="89">
        <v>27</v>
      </c>
      <c r="E14" s="79">
        <f aca="true" t="shared" si="8" ref="E14:O14">D14</f>
        <v>27</v>
      </c>
      <c r="F14" s="79">
        <f t="shared" si="8"/>
        <v>27</v>
      </c>
      <c r="G14" s="79">
        <f t="shared" si="8"/>
        <v>27</v>
      </c>
      <c r="H14" s="79">
        <f t="shared" si="8"/>
        <v>27</v>
      </c>
      <c r="I14" s="79">
        <f t="shared" si="8"/>
        <v>27</v>
      </c>
      <c r="J14" s="79">
        <f t="shared" si="8"/>
        <v>27</v>
      </c>
      <c r="K14" s="79">
        <f t="shared" si="8"/>
        <v>27</v>
      </c>
      <c r="L14" s="79">
        <f t="shared" si="8"/>
        <v>27</v>
      </c>
      <c r="M14" s="79">
        <f t="shared" si="8"/>
        <v>27</v>
      </c>
      <c r="N14" s="79">
        <f t="shared" si="8"/>
        <v>27</v>
      </c>
      <c r="O14" s="80">
        <f t="shared" si="8"/>
        <v>27</v>
      </c>
      <c r="P14" s="40"/>
      <c r="Q14" s="112">
        <v>27</v>
      </c>
      <c r="R14" s="103" t="s">
        <v>74</v>
      </c>
    </row>
    <row r="15" spans="3:16" ht="15.75">
      <c r="C15" s="78"/>
      <c r="D15" s="78"/>
      <c r="E15" s="78"/>
      <c r="F15" s="77"/>
      <c r="G15" s="77"/>
      <c r="H15" s="77"/>
      <c r="I15" s="40"/>
      <c r="J15" s="40"/>
      <c r="K15" s="40"/>
      <c r="L15" s="40"/>
      <c r="M15" s="40"/>
      <c r="N15" s="40"/>
      <c r="O15" s="40"/>
      <c r="P15" s="40"/>
    </row>
    <row r="16" spans="3:16" ht="12.75">
      <c r="C16" s="40"/>
      <c r="D16" s="95">
        <v>1</v>
      </c>
      <c r="E16" s="95">
        <v>2</v>
      </c>
      <c r="F16" s="95">
        <v>3</v>
      </c>
      <c r="G16" s="95">
        <v>4</v>
      </c>
      <c r="H16" s="95">
        <v>5</v>
      </c>
      <c r="I16" s="95">
        <v>6</v>
      </c>
      <c r="J16" s="95">
        <v>7</v>
      </c>
      <c r="K16" s="95">
        <v>8</v>
      </c>
      <c r="L16" s="95">
        <v>9</v>
      </c>
      <c r="M16" s="95">
        <v>10</v>
      </c>
      <c r="N16" s="95">
        <v>11</v>
      </c>
      <c r="O16" s="95">
        <v>12</v>
      </c>
      <c r="P16" s="40"/>
    </row>
    <row r="17" spans="3:16" ht="15.75">
      <c r="C17" s="40"/>
      <c r="D17" s="96" t="s">
        <v>63</v>
      </c>
      <c r="E17" s="96" t="s">
        <v>35</v>
      </c>
      <c r="F17" s="96" t="s">
        <v>64</v>
      </c>
      <c r="G17" s="96" t="s">
        <v>36</v>
      </c>
      <c r="H17" s="96" t="s">
        <v>11</v>
      </c>
      <c r="I17" s="96" t="s">
        <v>37</v>
      </c>
      <c r="J17" s="96" t="s">
        <v>38</v>
      </c>
      <c r="K17" s="96" t="s">
        <v>39</v>
      </c>
      <c r="L17" s="96" t="s">
        <v>40</v>
      </c>
      <c r="M17" s="96" t="s">
        <v>41</v>
      </c>
      <c r="N17" s="96" t="s">
        <v>33</v>
      </c>
      <c r="O17" s="96" t="s">
        <v>34</v>
      </c>
      <c r="P17" s="42" t="s">
        <v>51</v>
      </c>
    </row>
    <row r="18" spans="3:16" ht="15.75">
      <c r="C18" s="40"/>
      <c r="D18" s="43"/>
      <c r="E18" s="43"/>
      <c r="F18" s="43"/>
      <c r="G18" s="44"/>
      <c r="H18" s="43"/>
      <c r="I18" s="43"/>
      <c r="J18" s="43"/>
      <c r="K18" s="43"/>
      <c r="L18" s="43"/>
      <c r="M18" s="44"/>
      <c r="N18" s="43"/>
      <c r="O18" s="43"/>
      <c r="P18" s="45"/>
    </row>
    <row r="19" spans="2:16" ht="12.75">
      <c r="B19" s="46"/>
      <c r="C19" s="40"/>
      <c r="D19" s="47"/>
      <c r="E19" s="47"/>
      <c r="F19" s="47"/>
      <c r="G19" s="48"/>
      <c r="H19" s="47"/>
      <c r="I19" s="47"/>
      <c r="J19" s="47"/>
      <c r="K19" s="47"/>
      <c r="L19" s="47"/>
      <c r="M19" s="48"/>
      <c r="N19" s="47"/>
      <c r="O19" s="47"/>
      <c r="P19" s="49"/>
    </row>
    <row r="20" spans="2:16" ht="12.75">
      <c r="B20" s="46"/>
      <c r="C20" s="46"/>
      <c r="D20" s="52"/>
      <c r="E20" s="52"/>
      <c r="F20" s="52"/>
      <c r="G20" s="53"/>
      <c r="H20" s="52"/>
      <c r="I20" s="52"/>
      <c r="J20" s="52"/>
      <c r="K20" s="52"/>
      <c r="L20" s="52"/>
      <c r="M20" s="53"/>
      <c r="N20" s="52"/>
      <c r="O20" s="52"/>
      <c r="P20" s="54"/>
    </row>
    <row r="21" spans="1:16" ht="12.75" customHeight="1" hidden="1">
      <c r="A21" s="598" t="s">
        <v>52</v>
      </c>
      <c r="B21" s="598" t="s">
        <v>46</v>
      </c>
      <c r="C21" s="55" t="s">
        <v>53</v>
      </c>
      <c r="D21" s="56" t="e">
        <f>#REF!/1.1</f>
        <v>#REF!</v>
      </c>
      <c r="E21" s="56" t="e">
        <f>#REF!/1.1</f>
        <v>#REF!</v>
      </c>
      <c r="F21" s="56" t="e">
        <f>#REF!/1.1</f>
        <v>#REF!</v>
      </c>
      <c r="G21" s="56" t="e">
        <f>#REF!/1.1</f>
        <v>#REF!</v>
      </c>
      <c r="H21" s="56" t="e">
        <f>#REF!/1.1</f>
        <v>#REF!</v>
      </c>
      <c r="I21" s="56" t="e">
        <f>#REF!/1.1</f>
        <v>#REF!</v>
      </c>
      <c r="J21" s="56" t="e">
        <f>#REF!/1.1</f>
        <v>#REF!</v>
      </c>
      <c r="K21" s="56" t="e">
        <f>#REF!/1.1</f>
        <v>#REF!</v>
      </c>
      <c r="L21" s="56" t="e">
        <f>#REF!/1.1</f>
        <v>#REF!</v>
      </c>
      <c r="M21" s="56" t="e">
        <f>#REF!/1.1</f>
        <v>#REF!</v>
      </c>
      <c r="N21" s="56" t="e">
        <f>#REF!/1.1</f>
        <v>#REF!</v>
      </c>
      <c r="O21" s="56" t="e">
        <f>#REF!/1.1</f>
        <v>#REF!</v>
      </c>
      <c r="P21" s="57" t="e">
        <f aca="true" t="shared" si="9" ref="P21:P33">SUM(D21:O21)</f>
        <v>#REF!</v>
      </c>
    </row>
    <row r="22" spans="1:16" ht="12.75" hidden="1">
      <c r="A22" s="599"/>
      <c r="B22" s="599"/>
      <c r="C22" s="58" t="s">
        <v>54</v>
      </c>
      <c r="D22" s="59" t="e">
        <f>-#REF!</f>
        <v>#REF!</v>
      </c>
      <c r="E22" s="59" t="e">
        <f>-#REF!</f>
        <v>#REF!</v>
      </c>
      <c r="F22" s="59" t="e">
        <f>-#REF!</f>
        <v>#REF!</v>
      </c>
      <c r="G22" s="59" t="e">
        <f>-#REF!</f>
        <v>#REF!</v>
      </c>
      <c r="H22" s="59" t="e">
        <f>-#REF!</f>
        <v>#REF!</v>
      </c>
      <c r="I22" s="59" t="e">
        <f>-#REF!</f>
        <v>#REF!</v>
      </c>
      <c r="J22" s="59" t="e">
        <f>-#REF!</f>
        <v>#REF!</v>
      </c>
      <c r="K22" s="59" t="e">
        <f>-#REF!</f>
        <v>#REF!</v>
      </c>
      <c r="L22" s="59" t="e">
        <f>-#REF!</f>
        <v>#REF!</v>
      </c>
      <c r="M22" s="59" t="e">
        <f>-#REF!</f>
        <v>#REF!</v>
      </c>
      <c r="N22" s="59" t="e">
        <f>-#REF!</f>
        <v>#REF!</v>
      </c>
      <c r="O22" s="59" t="e">
        <f>-#REF!</f>
        <v>#REF!</v>
      </c>
      <c r="P22" s="60" t="e">
        <f t="shared" si="9"/>
        <v>#REF!</v>
      </c>
    </row>
    <row r="23" spans="1:16" ht="12.75" hidden="1">
      <c r="A23" s="599"/>
      <c r="B23" s="599"/>
      <c r="C23" s="58" t="s">
        <v>55</v>
      </c>
      <c r="D23" s="61" t="e">
        <f>#REF!/1.1</f>
        <v>#REF!</v>
      </c>
      <c r="E23" s="61" t="e">
        <f>#REF!/1.1</f>
        <v>#REF!</v>
      </c>
      <c r="F23" s="61" t="e">
        <f>#REF!/1.1</f>
        <v>#REF!</v>
      </c>
      <c r="G23" s="61" t="e">
        <f>#REF!/1.1</f>
        <v>#REF!</v>
      </c>
      <c r="H23" s="61" t="e">
        <f>#REF!/1.1</f>
        <v>#REF!</v>
      </c>
      <c r="I23" s="61" t="e">
        <f>#REF!/1.1</f>
        <v>#REF!</v>
      </c>
      <c r="J23" s="61" t="e">
        <f>#REF!/1.1</f>
        <v>#REF!</v>
      </c>
      <c r="K23" s="61" t="e">
        <f>#REF!/1.1</f>
        <v>#REF!</v>
      </c>
      <c r="L23" s="61" t="e">
        <f>#REF!/1.1</f>
        <v>#REF!</v>
      </c>
      <c r="M23" s="61" t="e">
        <f>#REF!/1.1</f>
        <v>#REF!</v>
      </c>
      <c r="N23" s="61" t="e">
        <f>#REF!/1.1</f>
        <v>#REF!</v>
      </c>
      <c r="O23" s="61" t="e">
        <f>#REF!/1.1</f>
        <v>#REF!</v>
      </c>
      <c r="P23" s="60" t="e">
        <f t="shared" si="9"/>
        <v>#REF!</v>
      </c>
    </row>
    <row r="24" spans="1:16" ht="12.75" hidden="1">
      <c r="A24" s="599"/>
      <c r="B24" s="599"/>
      <c r="C24" s="58" t="s">
        <v>56</v>
      </c>
      <c r="D24" s="61" t="e">
        <f>#REF!/1.1</f>
        <v>#REF!</v>
      </c>
      <c r="E24" s="61" t="e">
        <f>#REF!/1.1</f>
        <v>#REF!</v>
      </c>
      <c r="F24" s="61" t="e">
        <f>#REF!/1.1</f>
        <v>#REF!</v>
      </c>
      <c r="G24" s="61" t="e">
        <f>#REF!/1.1</f>
        <v>#REF!</v>
      </c>
      <c r="H24" s="61" t="e">
        <f>#REF!/1.1</f>
        <v>#REF!</v>
      </c>
      <c r="I24" s="61" t="e">
        <f>#REF!/1.1</f>
        <v>#REF!</v>
      </c>
      <c r="J24" s="61" t="e">
        <f>#REF!/1.1</f>
        <v>#REF!</v>
      </c>
      <c r="K24" s="61" t="e">
        <f>#REF!/1.1</f>
        <v>#REF!</v>
      </c>
      <c r="L24" s="61" t="e">
        <f>#REF!/1.1</f>
        <v>#REF!</v>
      </c>
      <c r="M24" s="61" t="e">
        <f>#REF!/1.1</f>
        <v>#REF!</v>
      </c>
      <c r="N24" s="61" t="e">
        <f>#REF!/1.1</f>
        <v>#REF!</v>
      </c>
      <c r="O24" s="61" t="e">
        <f>#REF!/1.1</f>
        <v>#REF!</v>
      </c>
      <c r="P24" s="60" t="e">
        <f t="shared" si="9"/>
        <v>#REF!</v>
      </c>
    </row>
    <row r="25" spans="1:16" ht="12.75" hidden="1">
      <c r="A25" s="599"/>
      <c r="B25" s="599"/>
      <c r="C25" s="58" t="s">
        <v>57</v>
      </c>
      <c r="D25" s="61" t="e">
        <f>#REF!/1.1</f>
        <v>#REF!</v>
      </c>
      <c r="E25" s="61" t="e">
        <f>#REF!/1.1</f>
        <v>#REF!</v>
      </c>
      <c r="F25" s="61" t="e">
        <f>#REF!/1.1</f>
        <v>#REF!</v>
      </c>
      <c r="G25" s="61" t="e">
        <f>#REF!/1.1</f>
        <v>#REF!</v>
      </c>
      <c r="H25" s="61" t="e">
        <f>#REF!/1.1</f>
        <v>#REF!</v>
      </c>
      <c r="I25" s="61" t="e">
        <f>#REF!/1.1</f>
        <v>#REF!</v>
      </c>
      <c r="J25" s="61" t="e">
        <f>#REF!/1.1</f>
        <v>#REF!</v>
      </c>
      <c r="K25" s="61" t="e">
        <f>#REF!/1.1</f>
        <v>#REF!</v>
      </c>
      <c r="L25" s="61" t="e">
        <f>#REF!/1.1</f>
        <v>#REF!</v>
      </c>
      <c r="M25" s="61" t="e">
        <f>#REF!/1.1</f>
        <v>#REF!</v>
      </c>
      <c r="N25" s="61" t="e">
        <f>#REF!/1.1</f>
        <v>#REF!</v>
      </c>
      <c r="O25" s="61" t="e">
        <f>#REF!/1.1</f>
        <v>#REF!</v>
      </c>
      <c r="P25" s="60" t="e">
        <f t="shared" si="9"/>
        <v>#REF!</v>
      </c>
    </row>
    <row r="26" spans="1:16" ht="12.75" hidden="1">
      <c r="A26" s="600"/>
      <c r="B26" s="600"/>
      <c r="C26" s="62" t="s">
        <v>58</v>
      </c>
      <c r="D26" s="63" t="e">
        <f>#REF!/1.1</f>
        <v>#REF!</v>
      </c>
      <c r="E26" s="63" t="e">
        <f>#REF!/1.1</f>
        <v>#REF!</v>
      </c>
      <c r="F26" s="63" t="e">
        <f>#REF!/1.1</f>
        <v>#REF!</v>
      </c>
      <c r="G26" s="63" t="e">
        <f>#REF!/1.1</f>
        <v>#REF!</v>
      </c>
      <c r="H26" s="63" t="e">
        <f>#REF!/1.1</f>
        <v>#REF!</v>
      </c>
      <c r="I26" s="63" t="e">
        <f>#REF!/1.1</f>
        <v>#REF!</v>
      </c>
      <c r="J26" s="63" t="e">
        <f>#REF!/1.1</f>
        <v>#REF!</v>
      </c>
      <c r="K26" s="63" t="e">
        <f>#REF!/1.1</f>
        <v>#REF!</v>
      </c>
      <c r="L26" s="63" t="e">
        <f>#REF!/1.1</f>
        <v>#REF!</v>
      </c>
      <c r="M26" s="63" t="e">
        <f>#REF!/1.1</f>
        <v>#REF!</v>
      </c>
      <c r="N26" s="63" t="e">
        <f>#REF!/1.1</f>
        <v>#REF!</v>
      </c>
      <c r="O26" s="63" t="e">
        <f>#REF!/1.1</f>
        <v>#REF!</v>
      </c>
      <c r="P26" s="64" t="e">
        <f t="shared" si="9"/>
        <v>#REF!</v>
      </c>
    </row>
    <row r="27" spans="1:16" ht="12.75" customHeight="1" hidden="1">
      <c r="A27" s="598" t="s">
        <v>52</v>
      </c>
      <c r="B27" s="598" t="s">
        <v>48</v>
      </c>
      <c r="C27" s="55" t="s">
        <v>53</v>
      </c>
      <c r="D27" s="56" t="e">
        <f>#REF!/1.1</f>
        <v>#REF!</v>
      </c>
      <c r="E27" s="56" t="e">
        <f>#REF!/1.1</f>
        <v>#REF!</v>
      </c>
      <c r="F27" s="56" t="e">
        <f>#REF!/1.1</f>
        <v>#REF!</v>
      </c>
      <c r="G27" s="56" t="e">
        <f>#REF!/1.1</f>
        <v>#REF!</v>
      </c>
      <c r="H27" s="56" t="e">
        <f>#REF!/1.1</f>
        <v>#REF!</v>
      </c>
      <c r="I27" s="56" t="e">
        <f>#REF!/1.1</f>
        <v>#REF!</v>
      </c>
      <c r="J27" s="56" t="e">
        <f>#REF!/1.1</f>
        <v>#REF!</v>
      </c>
      <c r="K27" s="56" t="e">
        <f>#REF!/1.1</f>
        <v>#REF!</v>
      </c>
      <c r="L27" s="56" t="e">
        <f>#REF!/1.1</f>
        <v>#REF!</v>
      </c>
      <c r="M27" s="56" t="e">
        <f>#REF!/1.1</f>
        <v>#REF!</v>
      </c>
      <c r="N27" s="56" t="e">
        <f>#REF!/1.1</f>
        <v>#REF!</v>
      </c>
      <c r="O27" s="56" t="e">
        <f>#REF!/1.1</f>
        <v>#REF!</v>
      </c>
      <c r="P27" s="57" t="e">
        <f t="shared" si="9"/>
        <v>#REF!</v>
      </c>
    </row>
    <row r="28" spans="1:16" ht="12.75" hidden="1">
      <c r="A28" s="599"/>
      <c r="B28" s="599"/>
      <c r="C28" s="58" t="s">
        <v>54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0">
        <f t="shared" si="9"/>
        <v>0</v>
      </c>
    </row>
    <row r="29" spans="1:16" ht="12.75" hidden="1">
      <c r="A29" s="599"/>
      <c r="B29" s="599"/>
      <c r="C29" s="58" t="s">
        <v>55</v>
      </c>
      <c r="D29" s="65" t="e">
        <f>#REF!/1.1</f>
        <v>#REF!</v>
      </c>
      <c r="E29" s="65" t="e">
        <f>#REF!/1.1</f>
        <v>#REF!</v>
      </c>
      <c r="F29" s="65" t="e">
        <f>#REF!/1.1</f>
        <v>#REF!</v>
      </c>
      <c r="G29" s="65" t="e">
        <f>#REF!/1.1</f>
        <v>#REF!</v>
      </c>
      <c r="H29" s="65" t="e">
        <f>#REF!/1.1</f>
        <v>#REF!</v>
      </c>
      <c r="I29" s="65" t="e">
        <f>#REF!/1.1</f>
        <v>#REF!</v>
      </c>
      <c r="J29" s="65" t="e">
        <f>#REF!/1.1</f>
        <v>#REF!</v>
      </c>
      <c r="K29" s="65" t="e">
        <f>#REF!/1.1</f>
        <v>#REF!</v>
      </c>
      <c r="L29" s="65" t="e">
        <f>#REF!/1.1</f>
        <v>#REF!</v>
      </c>
      <c r="M29" s="65" t="e">
        <f>#REF!/1.1</f>
        <v>#REF!</v>
      </c>
      <c r="N29" s="65" t="e">
        <f>#REF!/1.1</f>
        <v>#REF!</v>
      </c>
      <c r="O29" s="65" t="e">
        <f>#REF!/1.1</f>
        <v>#REF!</v>
      </c>
      <c r="P29" s="60" t="e">
        <f t="shared" si="9"/>
        <v>#REF!</v>
      </c>
    </row>
    <row r="30" spans="1:16" ht="12.75" hidden="1">
      <c r="A30" s="599"/>
      <c r="B30" s="599"/>
      <c r="C30" s="58" t="s">
        <v>56</v>
      </c>
      <c r="D30" s="65" t="e">
        <f>#REF!/1.1</f>
        <v>#REF!</v>
      </c>
      <c r="E30" s="65" t="e">
        <f>#REF!/1.1</f>
        <v>#REF!</v>
      </c>
      <c r="F30" s="65" t="e">
        <f>#REF!/1.1</f>
        <v>#REF!</v>
      </c>
      <c r="G30" s="65" t="e">
        <f>#REF!/1.1</f>
        <v>#REF!</v>
      </c>
      <c r="H30" s="65" t="e">
        <f>#REF!/1.1</f>
        <v>#REF!</v>
      </c>
      <c r="I30" s="65" t="e">
        <f>#REF!/1.1</f>
        <v>#REF!</v>
      </c>
      <c r="J30" s="65" t="e">
        <f>#REF!/1.1</f>
        <v>#REF!</v>
      </c>
      <c r="K30" s="65" t="e">
        <f>#REF!/1.1</f>
        <v>#REF!</v>
      </c>
      <c r="L30" s="65" t="e">
        <f>#REF!/1.1</f>
        <v>#REF!</v>
      </c>
      <c r="M30" s="65" t="e">
        <f>#REF!/1.1</f>
        <v>#REF!</v>
      </c>
      <c r="N30" s="65" t="e">
        <f>#REF!/1.1</f>
        <v>#REF!</v>
      </c>
      <c r="O30" s="65" t="e">
        <f>#REF!/1.1</f>
        <v>#REF!</v>
      </c>
      <c r="P30" s="60" t="e">
        <f t="shared" si="9"/>
        <v>#REF!</v>
      </c>
    </row>
    <row r="31" spans="1:16" ht="12.75" hidden="1">
      <c r="A31" s="599"/>
      <c r="B31" s="599"/>
      <c r="C31" s="58" t="s">
        <v>57</v>
      </c>
      <c r="D31" s="65" t="e">
        <f>#REF!/1.1</f>
        <v>#REF!</v>
      </c>
      <c r="E31" s="65" t="e">
        <f>#REF!/1.1</f>
        <v>#REF!</v>
      </c>
      <c r="F31" s="65" t="e">
        <f>#REF!/1.1</f>
        <v>#REF!</v>
      </c>
      <c r="G31" s="65" t="e">
        <f>#REF!/1.1</f>
        <v>#REF!</v>
      </c>
      <c r="H31" s="65" t="e">
        <f>#REF!/1.1</f>
        <v>#REF!</v>
      </c>
      <c r="I31" s="65" t="e">
        <f>#REF!/1.1</f>
        <v>#REF!</v>
      </c>
      <c r="J31" s="65" t="e">
        <f>#REF!/1.1</f>
        <v>#REF!</v>
      </c>
      <c r="K31" s="65" t="e">
        <f>#REF!/1.1</f>
        <v>#REF!</v>
      </c>
      <c r="L31" s="65" t="e">
        <f>#REF!/1.1</f>
        <v>#REF!</v>
      </c>
      <c r="M31" s="65" t="e">
        <f>#REF!/1.1</f>
        <v>#REF!</v>
      </c>
      <c r="N31" s="65" t="e">
        <f>#REF!/1.1</f>
        <v>#REF!</v>
      </c>
      <c r="O31" s="65" t="e">
        <f>#REF!/1.1</f>
        <v>#REF!</v>
      </c>
      <c r="P31" s="60" t="e">
        <f t="shared" si="9"/>
        <v>#REF!</v>
      </c>
    </row>
    <row r="32" spans="1:16" ht="12.75" hidden="1">
      <c r="A32" s="600"/>
      <c r="B32" s="600"/>
      <c r="C32" s="62" t="s">
        <v>58</v>
      </c>
      <c r="D32" s="66" t="e">
        <f>#REF!/1.1</f>
        <v>#REF!</v>
      </c>
      <c r="E32" s="66" t="e">
        <f>#REF!/1.1</f>
        <v>#REF!</v>
      </c>
      <c r="F32" s="66" t="e">
        <f>#REF!/1.1</f>
        <v>#REF!</v>
      </c>
      <c r="G32" s="66" t="e">
        <f>#REF!/1.1</f>
        <v>#REF!</v>
      </c>
      <c r="H32" s="66" t="e">
        <f>#REF!/1.1</f>
        <v>#REF!</v>
      </c>
      <c r="I32" s="66" t="e">
        <f>#REF!/1.1</f>
        <v>#REF!</v>
      </c>
      <c r="J32" s="66" t="e">
        <f>#REF!/1.1</f>
        <v>#REF!</v>
      </c>
      <c r="K32" s="66" t="e">
        <f>#REF!/1.1</f>
        <v>#REF!</v>
      </c>
      <c r="L32" s="66" t="e">
        <f>#REF!/1.1</f>
        <v>#REF!</v>
      </c>
      <c r="M32" s="66" t="e">
        <f>#REF!/1.1</f>
        <v>#REF!</v>
      </c>
      <c r="N32" s="66" t="e">
        <f>#REF!/1.1</f>
        <v>#REF!</v>
      </c>
      <c r="O32" s="66" t="e">
        <f>#REF!/1.1</f>
        <v>#REF!</v>
      </c>
      <c r="P32" s="64" t="e">
        <f t="shared" si="9"/>
        <v>#REF!</v>
      </c>
    </row>
    <row r="33" spans="1:16" ht="12.75" customHeight="1">
      <c r="A33" s="366" t="s">
        <v>59</v>
      </c>
      <c r="B33" s="67"/>
      <c r="C33" s="68" t="s">
        <v>236</v>
      </c>
      <c r="D33" s="56" t="e">
        <f>#REF!</f>
        <v>#REF!</v>
      </c>
      <c r="E33" s="56" t="e">
        <f>#REF!</f>
        <v>#REF!</v>
      </c>
      <c r="F33" s="56" t="e">
        <f>#REF!</f>
        <v>#REF!</v>
      </c>
      <c r="G33" s="56" t="e">
        <f>#REF!</f>
        <v>#REF!</v>
      </c>
      <c r="H33" s="56" t="e">
        <f>#REF!</f>
        <v>#REF!</v>
      </c>
      <c r="I33" s="56" t="e">
        <f>#REF!</f>
        <v>#REF!</v>
      </c>
      <c r="J33" s="56" t="e">
        <f>#REF!</f>
        <v>#REF!</v>
      </c>
      <c r="K33" s="56" t="e">
        <f>#REF!</f>
        <v>#REF!</v>
      </c>
      <c r="L33" s="56" t="e">
        <f>#REF!</f>
        <v>#REF!</v>
      </c>
      <c r="M33" s="56" t="e">
        <f>#REF!</f>
        <v>#REF!</v>
      </c>
      <c r="N33" s="56" t="e">
        <f>#REF!</f>
        <v>#REF!</v>
      </c>
      <c r="O33" s="56" t="e">
        <f>#REF!</f>
        <v>#REF!</v>
      </c>
      <c r="P33" s="57" t="e">
        <f t="shared" si="9"/>
        <v>#REF!</v>
      </c>
    </row>
    <row r="34" spans="3:16" ht="12.75" hidden="1">
      <c r="C34" s="71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</row>
    <row r="35" spans="2:16" ht="25.5" hidden="1">
      <c r="B35" s="39" t="s">
        <v>46</v>
      </c>
      <c r="C35" s="69" t="s">
        <v>60</v>
      </c>
      <c r="D35" s="70" t="e">
        <f>IF(#REF!=0,"",(D21+D22)/#REF!)</f>
        <v>#REF!</v>
      </c>
      <c r="E35" s="70" t="e">
        <f>IF(#REF!=0,"",(E21+E22)/#REF!)</f>
        <v>#REF!</v>
      </c>
      <c r="F35" s="70" t="e">
        <f>IF(#REF!=0,"",(F21+F22)/#REF!)</f>
        <v>#REF!</v>
      </c>
      <c r="G35" s="70" t="e">
        <f>IF(#REF!=0,"",(G21+G22)/#REF!)</f>
        <v>#REF!</v>
      </c>
      <c r="H35" s="70" t="e">
        <f>IF(#REF!=0,"",(H21+H22)/#REF!)</f>
        <v>#REF!</v>
      </c>
      <c r="I35" s="70" t="e">
        <f>IF(#REF!=0,"",(I21+I22)/#REF!)</f>
        <v>#REF!</v>
      </c>
      <c r="J35" s="70" t="e">
        <f>IF(#REF!=0,"",(J21+J22)/#REF!)</f>
        <v>#REF!</v>
      </c>
      <c r="K35" s="70" t="e">
        <f>IF(#REF!=0,"",(K21+K22)/#REF!)</f>
        <v>#REF!</v>
      </c>
      <c r="L35" s="70" t="e">
        <f>IF(#REF!=0,"",(L21+L22)/#REF!)</f>
        <v>#REF!</v>
      </c>
      <c r="M35" s="70" t="e">
        <f>IF(#REF!=0,"",(M21+M22)/#REF!)</f>
        <v>#REF!</v>
      </c>
      <c r="N35" s="70" t="e">
        <f>IF(#REF!=0,"",(N21+N22)/#REF!)</f>
        <v>#REF!</v>
      </c>
      <c r="O35" s="70" t="e">
        <f>IF(#REF!=0,"",(O21+O22)/#REF!)</f>
        <v>#REF!</v>
      </c>
      <c r="P35" s="51" t="e">
        <f>IF(#REF!=0,"",(P21+P22)/#REF!)</f>
        <v>#REF!</v>
      </c>
    </row>
    <row r="36" spans="3:16" ht="12.75" hidden="1"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</row>
    <row r="37" spans="2:16" ht="25.5" hidden="1">
      <c r="B37" s="39" t="s">
        <v>48</v>
      </c>
      <c r="C37" s="69" t="s">
        <v>60</v>
      </c>
      <c r="D37" s="70" t="e">
        <f>IF(#REF!=0,"",(D27+D28)/#REF!)</f>
        <v>#REF!</v>
      </c>
      <c r="E37" s="70" t="e">
        <f>IF(#REF!=0,"",(E27+E28)/#REF!)</f>
        <v>#REF!</v>
      </c>
      <c r="F37" s="70" t="e">
        <f>IF(#REF!=0,"",(F27+F28)/#REF!)</f>
        <v>#REF!</v>
      </c>
      <c r="G37" s="70" t="e">
        <f>IF(#REF!=0,"",(G27+G28)/#REF!)</f>
        <v>#REF!</v>
      </c>
      <c r="H37" s="70" t="e">
        <f>IF(#REF!=0,"",(H27+H28)/#REF!)</f>
        <v>#REF!</v>
      </c>
      <c r="I37" s="70" t="e">
        <f>IF(#REF!=0,"",(I27+I28)/#REF!)</f>
        <v>#REF!</v>
      </c>
      <c r="J37" s="70" t="e">
        <f>IF(#REF!=0,"",(J27+J28)/#REF!)</f>
        <v>#REF!</v>
      </c>
      <c r="K37" s="70" t="e">
        <f>IF(#REF!=0,"",(K27+K28)/#REF!)</f>
        <v>#REF!</v>
      </c>
      <c r="L37" s="70" t="e">
        <f>IF(#REF!=0,"",(L27+L28)/#REF!)</f>
        <v>#REF!</v>
      </c>
      <c r="M37" s="70" t="e">
        <f>IF(#REF!=0,"",(M27+M28)/#REF!)</f>
        <v>#REF!</v>
      </c>
      <c r="N37" s="70" t="e">
        <f>IF(#REF!=0,"",(N27+N28)/#REF!)</f>
        <v>#REF!</v>
      </c>
      <c r="O37" s="70" t="e">
        <f>IF(#REF!=0,"",(O27+O28)/#REF!)</f>
        <v>#REF!</v>
      </c>
      <c r="P37" s="51" t="e">
        <f>IF(#REF!=0,"",(P27+P28)/#REF!)</f>
        <v>#REF!</v>
      </c>
    </row>
    <row r="38" spans="3:16" ht="12.75">
      <c r="C38" s="40"/>
      <c r="D38" s="40"/>
      <c r="E38" s="40"/>
      <c r="F38" s="40"/>
      <c r="G38" s="41"/>
      <c r="H38" s="41"/>
      <c r="I38" s="40"/>
      <c r="J38" s="40"/>
      <c r="K38" s="40"/>
      <c r="L38" s="40"/>
      <c r="M38" s="41"/>
      <c r="N38" s="41"/>
      <c r="O38" s="40"/>
      <c r="P38" s="40"/>
    </row>
    <row r="39" spans="3:16" ht="12.75">
      <c r="C39" s="116" t="s">
        <v>61</v>
      </c>
      <c r="D39" s="115"/>
      <c r="E39" s="50" t="e">
        <f>#REF!</f>
        <v>#REF!</v>
      </c>
      <c r="F39" s="50" t="e">
        <f>#REF!</f>
        <v>#REF!</v>
      </c>
      <c r="G39" s="50" t="e">
        <f>#REF!</f>
        <v>#REF!</v>
      </c>
      <c r="H39" s="50" t="e">
        <f>#REF!</f>
        <v>#REF!</v>
      </c>
      <c r="I39" s="50" t="e">
        <f>#REF!</f>
        <v>#REF!</v>
      </c>
      <c r="J39" s="50" t="e">
        <f>#REF!</f>
        <v>#REF!</v>
      </c>
      <c r="K39" s="50" t="e">
        <f>#REF!</f>
        <v>#REF!</v>
      </c>
      <c r="L39" s="50" t="e">
        <f>#REF!</f>
        <v>#REF!</v>
      </c>
      <c r="M39" s="50" t="e">
        <f>#REF!</f>
        <v>#REF!</v>
      </c>
      <c r="N39" s="50" t="e">
        <f>#REF!</f>
        <v>#REF!</v>
      </c>
      <c r="O39" s="50"/>
      <c r="P39" s="51" t="e">
        <f>SUM(D39:O39)</f>
        <v>#REF!</v>
      </c>
    </row>
    <row r="40" spans="3:16" ht="12.75"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3:16" ht="12.75">
      <c r="C41" s="114" t="s">
        <v>78</v>
      </c>
      <c r="D41" s="113" t="e">
        <f>IF(#REF!&lt;&gt;0,(#REF!+#REF!)/#REF!,0)</f>
        <v>#REF!</v>
      </c>
      <c r="E41" s="70" t="e">
        <f>IF(#REF!&lt;&gt;0,(#REF!+#REF!)/#REF!,0)</f>
        <v>#REF!</v>
      </c>
      <c r="F41" s="70" t="e">
        <f>IF(#REF!&lt;&gt;0,(#REF!+#REF!)/#REF!,0)</f>
        <v>#REF!</v>
      </c>
      <c r="G41" s="70" t="e">
        <f>IF(#REF!&lt;&gt;0,(#REF!+#REF!)/#REF!,0)</f>
        <v>#REF!</v>
      </c>
      <c r="H41" s="70" t="e">
        <f>IF(#REF!&lt;&gt;0,(#REF!+#REF!)/#REF!,0)</f>
        <v>#REF!</v>
      </c>
      <c r="I41" s="70" t="e">
        <f>IF(#REF!&lt;&gt;0,(#REF!+#REF!)/#REF!,0)</f>
        <v>#REF!</v>
      </c>
      <c r="J41" s="70" t="e">
        <f>IF(#REF!&lt;&gt;0,(#REF!+#REF!)/#REF!,0)</f>
        <v>#REF!</v>
      </c>
      <c r="K41" s="70" t="e">
        <f>IF(#REF!&lt;&gt;0,(#REF!+#REF!)/#REF!,0)</f>
        <v>#REF!</v>
      </c>
      <c r="L41" s="70" t="e">
        <f>IF(#REF!&lt;&gt;0,(#REF!+#REF!)/#REF!,0)</f>
        <v>#REF!</v>
      </c>
      <c r="M41" s="70" t="e">
        <f>IF(#REF!&lt;&gt;0,(#REF!+#REF!)/#REF!,0)</f>
        <v>#REF!</v>
      </c>
      <c r="N41" s="70" t="e">
        <f>IF(#REF!&lt;&gt;0,(#REF!+#REF!)/#REF!,0)</f>
        <v>#REF!</v>
      </c>
      <c r="O41" s="70" t="e">
        <f>IF(#REF!&lt;&gt;0,(#REF!+#REF!)/#REF!,0)</f>
        <v>#REF!</v>
      </c>
      <c r="P41" s="117" t="e">
        <f>IF(#REF!&lt;&gt;0,(#REF!+#REF!)/#REF!,0)</f>
        <v>#REF!</v>
      </c>
    </row>
    <row r="42" spans="3:16" ht="12.75">
      <c r="C42" s="114" t="s">
        <v>79</v>
      </c>
      <c r="D42" s="113">
        <f>_xlfn.IFERROR(IF(#REF!&lt;&gt;0,(#REF!+#REF!)/#REF!,0),0)</f>
        <v>0</v>
      </c>
      <c r="E42" s="70">
        <f>_xlfn.IFERROR(IF(#REF!&lt;&gt;0,(#REF!+#REF!)/#REF!,0),0)</f>
        <v>0</v>
      </c>
      <c r="F42" s="70">
        <f>_xlfn.IFERROR(IF(#REF!&lt;&gt;0,(#REF!+#REF!)/#REF!,0),0)</f>
        <v>0</v>
      </c>
      <c r="G42" s="70">
        <f>_xlfn.IFERROR(IF(#REF!&lt;&gt;0,(#REF!+#REF!)/#REF!,0),0)</f>
        <v>0</v>
      </c>
      <c r="H42" s="70">
        <f>_xlfn.IFERROR(IF(#REF!&lt;&gt;0,(#REF!+#REF!)/#REF!,0),0)</f>
        <v>0</v>
      </c>
      <c r="I42" s="70">
        <f>_xlfn.IFERROR(IF(#REF!&lt;&gt;0,(#REF!+#REF!)/#REF!,0),0)</f>
        <v>0</v>
      </c>
      <c r="J42" s="70">
        <f>_xlfn.IFERROR(IF(#REF!&lt;&gt;0,(#REF!+#REF!)/#REF!,0),0)</f>
        <v>0</v>
      </c>
      <c r="K42" s="70">
        <f>_xlfn.IFERROR(IF(#REF!&lt;&gt;0,(#REF!+#REF!)/#REF!,0),0)</f>
        <v>0</v>
      </c>
      <c r="L42" s="70">
        <f>_xlfn.IFERROR(IF(#REF!&lt;&gt;0,(#REF!+#REF!)/#REF!,0),0)</f>
        <v>0</v>
      </c>
      <c r="M42" s="70">
        <f>_xlfn.IFERROR(IF(#REF!&lt;&gt;0,(#REF!+#REF!)/#REF!,0),0)</f>
        <v>0</v>
      </c>
      <c r="N42" s="70">
        <f>_xlfn.IFERROR(IF(#REF!&lt;&gt;0,(#REF!+#REF!)/#REF!,0),0)</f>
        <v>0</v>
      </c>
      <c r="O42" s="70">
        <f>_xlfn.IFERROR(IF(#REF!&lt;&gt;0,(#REF!+#REF!)/#REF!,0),0)</f>
        <v>0</v>
      </c>
      <c r="P42" s="117">
        <f>_xlfn.IFERROR(IF(#REF!&lt;&gt;0,(#REF!+#REF!)/#REF!,0),0)</f>
        <v>0</v>
      </c>
    </row>
    <row r="43" spans="3:16" ht="12.75"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3:16" ht="12.75"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3:16" ht="12.75"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3:16" ht="12.75"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3:16" ht="12.75"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3:16" ht="12.75"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3:16" ht="12.75"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3:16" ht="12.75"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3:16" ht="12.75"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3:16" ht="12.75"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3:16" ht="12.75"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3:16" ht="12.75"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3:16" ht="12.75"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3:16" ht="12.75"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3:16" ht="12.75"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3:16" ht="12.75"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3:16" ht="12.75"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3:16" ht="12.75"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3:16" ht="12.75"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3:16" ht="12.75"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3:16" ht="12.75"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3:16" ht="12.75"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3:16" ht="12.75"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3:16" ht="12.75"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3:16" ht="12.75"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3:16" ht="12.75"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3:16" ht="12.75"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3:16" ht="12.75"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3:16" ht="12.75"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3:16" ht="12.75"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3:16" ht="12.75"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3:16" ht="12.75"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3:16" ht="12.75"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3:16" ht="12.75"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3:16" ht="12.75"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3:16" ht="12.75"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3:16" ht="12.75"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3:16" ht="12.75"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3:16" ht="12.75"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3:16" ht="12.75"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3:16" ht="12.75"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3:16" ht="12.75"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3:16" ht="12.75"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3:16" ht="12.75"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3:16" ht="12.75"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3:16" ht="12.75"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3:16" ht="12.75"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3:16" ht="12.75"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3:16" ht="12.75"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3:16" ht="12.75"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3:16" ht="12.75"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3:16" ht="12.75"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3:16" ht="12.75"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3:16" ht="12.75"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3:16" ht="12.75"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3:16" ht="12.75"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3:16" ht="12.75"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3:16" ht="12.75"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3:16" ht="12.75"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3:16" ht="12.75"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3:16" ht="12.75"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3:16" ht="12.75"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3:16" ht="12.75"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3:16" ht="12.75"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3:16" ht="12.75"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3:16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3:16" ht="12.75"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3:16" ht="12.75"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</row>
    <row r="111" spans="3:16" ht="12.75"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</row>
    <row r="112" spans="3:16" ht="12.75"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</row>
    <row r="113" spans="3:16" ht="12.75"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</row>
    <row r="114" spans="3:16" ht="12.75"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</row>
    <row r="115" spans="3:16" ht="12.75"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</row>
    <row r="116" spans="3:16" ht="12.75"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</row>
    <row r="117" spans="3:16" ht="12.75"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</row>
    <row r="118" spans="3:16" ht="12.75"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</row>
    <row r="119" spans="3:16" ht="12.75"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</row>
    <row r="120" spans="3:16" ht="12.75"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</row>
    <row r="121" spans="3:16" ht="12.75"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</row>
    <row r="122" spans="3:16" ht="12.75"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</row>
    <row r="123" spans="3:16" ht="12.75"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</row>
    <row r="124" spans="3:16" ht="12.75"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</row>
    <row r="125" spans="3:16" ht="12.75"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</row>
    <row r="126" spans="3:16" ht="12.75"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</row>
    <row r="127" spans="3:16" ht="12.75"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</row>
    <row r="128" spans="3:16" ht="12.75"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</row>
    <row r="129" spans="3:16" ht="12.75"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</row>
    <row r="130" spans="3:16" ht="12.75"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</row>
    <row r="131" spans="3:16" ht="12.75"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</row>
    <row r="132" spans="3:16" ht="12.75"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</row>
    <row r="133" spans="3:16" ht="12.75"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</row>
    <row r="134" spans="3:16" ht="12.75"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</row>
    <row r="135" spans="3:16" ht="12.75"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</row>
    <row r="136" spans="3:16" ht="12.75"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</row>
    <row r="137" spans="3:16" ht="12.75"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</row>
    <row r="138" spans="3:16" ht="12.75"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</row>
    <row r="139" spans="3:16" ht="12.75"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</row>
    <row r="140" spans="3:16" ht="12.75"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</row>
    <row r="141" spans="3:16" ht="12.75"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</row>
    <row r="142" spans="3:16" ht="12.75"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</row>
    <row r="143" spans="3:16" ht="12.75"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</row>
    <row r="144" spans="3:16" ht="12.75"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</row>
    <row r="145" spans="3:16" ht="12.75"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</row>
    <row r="146" spans="3:16" ht="12.75"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</row>
    <row r="147" spans="3:16" ht="12.75"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</row>
    <row r="148" spans="3:16" ht="12.75"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</row>
    <row r="149" spans="3:16" ht="12.75"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</row>
    <row r="150" spans="3:16" ht="12.75"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</row>
    <row r="151" spans="3:16" ht="12.75"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</row>
    <row r="152" spans="3:16" ht="12.75"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</row>
    <row r="153" spans="3:16" ht="12.75"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</row>
    <row r="154" spans="3:16" ht="12.75"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</row>
    <row r="155" spans="3:16" ht="12.75"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</row>
    <row r="156" spans="3:16" ht="12.75"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</row>
    <row r="157" spans="3:16" ht="12.75"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</row>
    <row r="158" spans="3:16" ht="12.75"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</row>
    <row r="159" spans="3:16" ht="12.75"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</row>
    <row r="160" spans="3:16" ht="12.75"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</row>
    <row r="161" spans="3:16" ht="12.75"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</row>
    <row r="162" spans="3:16" ht="12.75"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</row>
    <row r="163" spans="3:16" ht="12.75"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</row>
    <row r="164" spans="3:16" ht="12.75"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</row>
  </sheetData>
  <sheetProtection/>
  <mergeCells count="5">
    <mergeCell ref="F1:J1"/>
    <mergeCell ref="A21:A26"/>
    <mergeCell ref="B21:B26"/>
    <mergeCell ref="A27:A32"/>
    <mergeCell ref="B27:B32"/>
  </mergeCells>
  <conditionalFormatting sqref="D6:O14">
    <cfRule type="cellIs" priority="1" dxfId="2" operator="equal" stopIfTrue="1">
      <formula>$Q$8</formula>
    </cfRule>
    <cfRule type="cellIs" priority="2" dxfId="1" operator="equal" stopIfTrue="1">
      <formula>$Q$6</formula>
    </cfRule>
    <cfRule type="cellIs" priority="28" dxfId="0" operator="equal" stopIfTrue="1">
      <formula>$Q$14</formula>
    </cfRule>
    <cfRule type="cellIs" priority="29" dxfId="3" operator="equal" stopIfTrue="1">
      <formula>$Q$13</formula>
    </cfRule>
    <cfRule type="cellIs" priority="30" dxfId="4" operator="equal" stopIfTrue="1">
      <formula>$Q$12</formula>
    </cfRule>
    <cfRule type="cellIs" priority="31" dxfId="5" operator="equal" stopIfTrue="1">
      <formula>$Q$12</formula>
    </cfRule>
    <cfRule type="cellIs" priority="32" dxfId="6" operator="equal" stopIfTrue="1">
      <formula>$Q$11</formula>
    </cfRule>
    <cfRule type="cellIs" priority="33" dxfId="7" operator="equal" stopIfTrue="1">
      <formula>$Q$10</formula>
    </cfRule>
    <cfRule type="cellIs" priority="34" dxfId="8" operator="equal" stopIfTrue="1">
      <formula>$Q$9</formula>
    </cfRule>
    <cfRule type="cellIs" priority="35" dxfId="9" operator="equal" stopIfTrue="1">
      <formula>$Q$7</formula>
    </cfRule>
  </conditionalFormatting>
  <dataValidations count="1">
    <dataValidation type="list" allowBlank="1" showInputMessage="1" showErrorMessage="1" sqref="D6:O14">
      <formula1>$Q$7:$Q$14</formula1>
    </dataValidation>
  </dataValidations>
  <printOptions headings="1"/>
  <pageMargins left="0.5511811023622047" right="0.11811023622047245" top="0.16" bottom="0.35" header="0.5118110236220472" footer="0.15"/>
  <pageSetup fitToHeight="1" fitToWidth="1" horizontalDpi="600" verticalDpi="600" orientation="landscape" paperSize="9" scale="82" r:id="rId1"/>
  <headerFooter alignWithMargins="0">
    <oddFooter>&amp;L&amp;9&amp;Z&amp;F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Mag. Hannes Erlbeck</dc:creator>
  <cp:keywords/>
  <dc:description/>
  <cp:lastModifiedBy>Berki Veronika</cp:lastModifiedBy>
  <cp:lastPrinted>2016-06-17T14:12:33Z</cp:lastPrinted>
  <dcterms:created xsi:type="dcterms:W3CDTF">2012-01-11T10:04:02Z</dcterms:created>
  <dcterms:modified xsi:type="dcterms:W3CDTF">2016-06-23T13:19:49Z</dcterms:modified>
  <cp:category/>
  <cp:version/>
  <cp:contentType/>
  <cp:contentStatus/>
</cp:coreProperties>
</file>